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naka\document\01_年度毎\H29d\99_temp\03_マルコフ_塩化物イオン\"/>
    </mc:Choice>
  </mc:AlternateContent>
  <bookViews>
    <workbookView xWindow="930" yWindow="0" windowWidth="21570" windowHeight="8010" activeTab="3" xr2:uid="{00000000-000D-0000-FFFF-FFFF00000000}"/>
  </bookViews>
  <sheets>
    <sheet name="腐食発生時期算定" sheetId="2" r:id="rId1"/>
    <sheet name="C0-Dap算定" sheetId="1" r:id="rId2"/>
    <sheet name="C0-Dap算定 (Ci考慮)" sheetId="3" r:id="rId3"/>
    <sheet name="ソルバーの追加" sheetId="4" r:id="rId4"/>
  </sheets>
  <definedNames>
    <definedName name="_xlnm.Print_Area" localSheetId="1">'C0-Dap算定'!$A$1:$K$19</definedName>
    <definedName name="_xlnm.Print_Area" localSheetId="2">'C0-Dap算定 (Ci考慮)'!$A$1:$L$20</definedName>
    <definedName name="_xlnm.Print_Area" localSheetId="0">腐食発生時期算定!$A$1:$I$12</definedName>
    <definedName name="solver_adj" localSheetId="1" hidden="1">'C0-Dap算定'!$B$3:$B$4</definedName>
    <definedName name="solver_adj" localSheetId="2" hidden="1">'C0-Dap算定 (Ci考慮)'!$B$4:$B$5</definedName>
    <definedName name="solver_adj" localSheetId="0" hidden="1">腐食発生時期算定!$B$3:$B$4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'C0-Dap算定'!$E$8</definedName>
    <definedName name="solver_opt" localSheetId="2" hidden="1">'C0-Dap算定 (Ci考慮)'!$G$9</definedName>
    <definedName name="solver_opt" localSheetId="0" hidden="1">腐食発生時期算定!#REF!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71027"/>
  <fileRecoveryPr autoRecover="0"/>
</workbook>
</file>

<file path=xl/calcChain.xml><?xml version="1.0" encoding="utf-8"?>
<calcChain xmlns="http://schemas.openxmlformats.org/spreadsheetml/2006/main">
  <c r="B11" i="2" l="1"/>
  <c r="C11" i="2"/>
  <c r="N4" i="2" l="1"/>
  <c r="O4" i="2"/>
  <c r="N5" i="2"/>
  <c r="O5" i="2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O3" i="2"/>
  <c r="N3" i="2"/>
  <c r="O2" i="2"/>
  <c r="N2" i="2"/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2" i="2"/>
  <c r="C12" i="2"/>
  <c r="B12" i="2"/>
  <c r="C10" i="3"/>
  <c r="D10" i="3" s="1"/>
  <c r="E10" i="3" s="1"/>
  <c r="C11" i="3"/>
  <c r="D11" i="3" s="1"/>
  <c r="E11" i="3" s="1"/>
  <c r="C12" i="3"/>
  <c r="D12" i="3" s="1"/>
  <c r="E12" i="3" s="1"/>
  <c r="C13" i="3"/>
  <c r="D13" i="3" s="1"/>
  <c r="E13" i="3" s="1"/>
  <c r="C14" i="3"/>
  <c r="D14" i="3" s="1"/>
  <c r="E14" i="3" s="1"/>
  <c r="C15" i="3"/>
  <c r="D15" i="3" s="1"/>
  <c r="E15" i="3" s="1"/>
  <c r="C16" i="3"/>
  <c r="D16" i="3" s="1"/>
  <c r="E16" i="3" s="1"/>
  <c r="C17" i="3"/>
  <c r="D17" i="3" s="1"/>
  <c r="E17" i="3" s="1"/>
  <c r="C18" i="3"/>
  <c r="D18" i="3" s="1"/>
  <c r="E18" i="3" s="1"/>
  <c r="C19" i="3"/>
  <c r="D19" i="3" s="1"/>
  <c r="E19" i="3" s="1"/>
  <c r="C20" i="3"/>
  <c r="D20" i="3" s="1"/>
  <c r="E20" i="3" s="1"/>
  <c r="C9" i="3"/>
  <c r="D9" i="3" s="1"/>
  <c r="E9" i="3" s="1"/>
  <c r="F17" i="3" l="1"/>
  <c r="F20" i="3"/>
  <c r="F16" i="3"/>
  <c r="F9" i="3"/>
  <c r="F14" i="3"/>
  <c r="F13" i="3"/>
  <c r="F12" i="3"/>
  <c r="F15" i="3"/>
  <c r="F19" i="3"/>
  <c r="F11" i="3"/>
  <c r="F18" i="3"/>
  <c r="F10" i="3"/>
  <c r="C19" i="1"/>
  <c r="C18" i="1"/>
  <c r="C17" i="1"/>
  <c r="C16" i="1"/>
  <c r="C15" i="1"/>
  <c r="C14" i="1"/>
  <c r="C13" i="1"/>
  <c r="C12" i="1"/>
  <c r="C11" i="1"/>
  <c r="C10" i="1"/>
  <c r="C9" i="1"/>
  <c r="C8" i="1"/>
  <c r="G9" i="3" l="1"/>
  <c r="D9" i="1"/>
  <c r="D10" i="1"/>
  <c r="D11" i="1"/>
  <c r="D12" i="1"/>
  <c r="D13" i="1"/>
  <c r="D14" i="1"/>
  <c r="D15" i="1"/>
  <c r="D16" i="1"/>
  <c r="D17" i="1"/>
  <c r="D18" i="1"/>
  <c r="D19" i="1"/>
  <c r="D8" i="1"/>
  <c r="E8" i="1" l="1"/>
</calcChain>
</file>

<file path=xl/sharedStrings.xml><?xml version="1.0" encoding="utf-8"?>
<sst xmlns="http://schemas.openxmlformats.org/spreadsheetml/2006/main" count="41" uniqueCount="23">
  <si>
    <t>パラメータ</t>
    <phoneticPr fontId="1"/>
  </si>
  <si>
    <t>曝露期間t(年）</t>
    <rPh sb="0" eb="2">
      <t>バクロ</t>
    </rPh>
    <rPh sb="2" eb="4">
      <t>キカン</t>
    </rPh>
    <rPh sb="6" eb="7">
      <t>ネン</t>
    </rPh>
    <phoneticPr fontId="1"/>
  </si>
  <si>
    <t>点検調査結果</t>
    <rPh sb="0" eb="2">
      <t>テンケン</t>
    </rPh>
    <rPh sb="2" eb="4">
      <t>チョウサ</t>
    </rPh>
    <rPh sb="4" eb="6">
      <t>ケッカ</t>
    </rPh>
    <phoneticPr fontId="1"/>
  </si>
  <si>
    <r>
      <t>Cl濃度実測値
(kg/m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sz val="14"/>
        <color theme="1"/>
        <rFont val="ＭＳ Ｐゴシック"/>
        <family val="2"/>
        <charset val="128"/>
        <scheme val="minor"/>
      </rPr>
      <t>)</t>
    </r>
    <rPh sb="2" eb="4">
      <t>ノウド</t>
    </rPh>
    <rPh sb="4" eb="7">
      <t>ジッソクチ</t>
    </rPh>
    <phoneticPr fontId="1"/>
  </si>
  <si>
    <r>
      <t>Cl濃度計算値
(kg/m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sz val="14"/>
        <color theme="1"/>
        <rFont val="ＭＳ Ｐゴシック"/>
        <family val="2"/>
        <charset val="128"/>
        <scheme val="minor"/>
      </rPr>
      <t>)</t>
    </r>
    <rPh sb="2" eb="4">
      <t>ノウド</t>
    </rPh>
    <rPh sb="4" eb="7">
      <t>ケイサンチ</t>
    </rPh>
    <phoneticPr fontId="1"/>
  </si>
  <si>
    <t>差の2乗</t>
    <rPh sb="0" eb="1">
      <t>サ</t>
    </rPh>
    <rPh sb="3" eb="4">
      <t>ジョウ</t>
    </rPh>
    <phoneticPr fontId="1"/>
  </si>
  <si>
    <t>総和</t>
    <rPh sb="0" eb="2">
      <t>ソウワ</t>
    </rPh>
    <phoneticPr fontId="1"/>
  </si>
  <si>
    <t>（供用開始から点検調査時までの年数）</t>
    <rPh sb="1" eb="3">
      <t>キョウヨウ</t>
    </rPh>
    <rPh sb="3" eb="5">
      <t>カイシ</t>
    </rPh>
    <rPh sb="7" eb="9">
      <t>テンケン</t>
    </rPh>
    <rPh sb="9" eb="12">
      <t>チョウサジ</t>
    </rPh>
    <rPh sb="15" eb="17">
      <t>ネンスウ</t>
    </rPh>
    <phoneticPr fontId="1"/>
  </si>
  <si>
    <t>表面からの距離
x (mm)</t>
    <rPh sb="0" eb="2">
      <t>ヒョウメン</t>
    </rPh>
    <rPh sb="5" eb="7">
      <t>キョリ</t>
    </rPh>
    <phoneticPr fontId="1"/>
  </si>
  <si>
    <r>
      <t>C</t>
    </r>
    <r>
      <rPr>
        <b/>
        <vertAlign val="subscript"/>
        <sz val="14"/>
        <color theme="1"/>
        <rFont val="ＭＳ Ｐゴシック"/>
        <family val="3"/>
        <charset val="128"/>
        <scheme val="minor"/>
      </rPr>
      <t>0</t>
    </r>
    <r>
      <rPr>
        <b/>
        <sz val="14"/>
        <color theme="1"/>
        <rFont val="ＭＳ Ｐゴシック"/>
        <family val="3"/>
        <charset val="128"/>
        <scheme val="minor"/>
      </rPr>
      <t xml:space="preserve"> (kg/m</t>
    </r>
    <r>
      <rPr>
        <b/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b/>
        <sz val="14"/>
        <color theme="1"/>
        <rFont val="ＭＳ Ｐゴシック"/>
        <family val="3"/>
        <charset val="128"/>
        <scheme val="minor"/>
      </rPr>
      <t>)</t>
    </r>
    <phoneticPr fontId="1"/>
  </si>
  <si>
    <r>
      <t>D</t>
    </r>
    <r>
      <rPr>
        <b/>
        <vertAlign val="subscript"/>
        <sz val="14"/>
        <color theme="1"/>
        <rFont val="ＭＳ Ｐゴシック"/>
        <family val="3"/>
        <charset val="128"/>
        <scheme val="minor"/>
      </rPr>
      <t>ap</t>
    </r>
    <r>
      <rPr>
        <b/>
        <sz val="14"/>
        <color theme="1"/>
        <rFont val="ＭＳ Ｐゴシック"/>
        <family val="3"/>
        <charset val="128"/>
        <scheme val="minor"/>
      </rPr>
      <t xml:space="preserve"> (cm</t>
    </r>
    <r>
      <rPr>
        <b/>
        <vertAlign val="superscript"/>
        <sz val="14"/>
        <color theme="1"/>
        <rFont val="ＭＳ Ｐゴシック"/>
        <family val="3"/>
        <charset val="128"/>
        <scheme val="minor"/>
      </rPr>
      <t>2</t>
    </r>
    <r>
      <rPr>
        <b/>
        <sz val="14"/>
        <color theme="1"/>
        <rFont val="ＭＳ Ｐゴシック"/>
        <family val="3"/>
        <charset val="128"/>
        <scheme val="minor"/>
      </rPr>
      <t>/年)</t>
    </r>
    <rPh sb="9" eb="10">
      <t>ネン</t>
    </rPh>
    <phoneticPr fontId="1"/>
  </si>
  <si>
    <t>かぶり (mm)</t>
    <phoneticPr fontId="1"/>
  </si>
  <si>
    <t>腐食発生時期（年）</t>
    <rPh sb="0" eb="6">
      <t>フショクハッセイジキ</t>
    </rPh>
    <rPh sb="7" eb="8">
      <t>ネン</t>
    </rPh>
    <phoneticPr fontId="1"/>
  </si>
  <si>
    <t>残り期間（年）</t>
    <rPh sb="0" eb="1">
      <t>ノコ</t>
    </rPh>
    <rPh sb="2" eb="4">
      <t>キカン</t>
    </rPh>
    <rPh sb="5" eb="6">
      <t>ネン</t>
    </rPh>
    <phoneticPr fontId="1"/>
  </si>
  <si>
    <t>γcl</t>
    <phoneticPr fontId="1"/>
  </si>
  <si>
    <r>
      <t>C</t>
    </r>
    <r>
      <rPr>
        <b/>
        <vertAlign val="subscript"/>
        <sz val="14"/>
        <color theme="1"/>
        <rFont val="ＭＳ Ｐゴシック"/>
        <family val="3"/>
        <charset val="128"/>
        <scheme val="minor"/>
      </rPr>
      <t>ini</t>
    </r>
    <r>
      <rPr>
        <b/>
        <sz val="14"/>
        <color theme="1"/>
        <rFont val="ＭＳ Ｐゴシック"/>
        <family val="3"/>
        <charset val="128"/>
        <scheme val="minor"/>
      </rPr>
      <t xml:space="preserve"> (kg/m3)</t>
    </r>
    <phoneticPr fontId="1"/>
  </si>
  <si>
    <t>ばらつきを考慮しない場合</t>
    <rPh sb="5" eb="7">
      <t>コウリョ</t>
    </rPh>
    <rPh sb="10" eb="12">
      <t>バアイ</t>
    </rPh>
    <phoneticPr fontId="1"/>
  </si>
  <si>
    <t>ばらつきを考慮する場合</t>
    <rPh sb="5" eb="7">
      <t>コウリョ</t>
    </rPh>
    <rPh sb="9" eb="11">
      <t>バアイ</t>
    </rPh>
    <phoneticPr fontId="1"/>
  </si>
  <si>
    <r>
      <t>Clim (kg/m</t>
    </r>
    <r>
      <rPr>
        <b/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b/>
        <sz val="14"/>
        <color theme="1"/>
        <rFont val="ＭＳ Ｐゴシック"/>
        <family val="3"/>
        <charset val="128"/>
        <scheme val="minor"/>
      </rPr>
      <t>)</t>
    </r>
    <phoneticPr fontId="1"/>
  </si>
  <si>
    <t>Clim</t>
  </si>
  <si>
    <r>
      <t>C</t>
    </r>
    <r>
      <rPr>
        <b/>
        <vertAlign val="subscript"/>
        <sz val="14"/>
        <color theme="1"/>
        <rFont val="ＭＳ Ｐゴシック"/>
        <family val="3"/>
        <charset val="128"/>
        <scheme val="minor"/>
      </rPr>
      <t>i</t>
    </r>
    <r>
      <rPr>
        <b/>
        <sz val="14"/>
        <color theme="1"/>
        <rFont val="ＭＳ Ｐゴシック"/>
        <family val="3"/>
        <charset val="128"/>
        <scheme val="minor"/>
      </rPr>
      <t xml:space="preserve"> (kg/m3)</t>
    </r>
    <phoneticPr fontId="1"/>
  </si>
  <si>
    <r>
      <t>Cl濃度計算値+Ci
(kg/m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sz val="14"/>
        <color theme="1"/>
        <rFont val="ＭＳ Ｐゴシック"/>
        <family val="2"/>
        <charset val="128"/>
        <scheme val="minor"/>
      </rPr>
      <t>)</t>
    </r>
    <rPh sb="2" eb="4">
      <t>ノウド</t>
    </rPh>
    <rPh sb="4" eb="7">
      <t>ケイサンチ</t>
    </rPh>
    <phoneticPr fontId="1"/>
  </si>
  <si>
    <r>
      <t>実測値</t>
    </r>
    <r>
      <rPr>
        <sz val="14"/>
        <color theme="1"/>
        <rFont val="ＭＳ Ｐゴシック"/>
        <family val="3"/>
        <charset val="128"/>
        <scheme val="minor"/>
      </rPr>
      <t>-Ci</t>
    </r>
    <r>
      <rPr>
        <sz val="14"/>
        <color theme="1"/>
        <rFont val="ＭＳ Ｐゴシック"/>
        <family val="2"/>
        <charset val="128"/>
        <scheme val="minor"/>
      </rPr>
      <t xml:space="preserve">
(kg/m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sz val="14"/>
        <color theme="1"/>
        <rFont val="ＭＳ Ｐゴシック"/>
        <family val="2"/>
        <charset val="128"/>
        <scheme val="minor"/>
      </rPr>
      <t>)</t>
    </r>
    <rPh sb="0" eb="3">
      <t>ジッソクチ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</si>
</sst>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vertAlign val="superscript"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vertAlign val="subscript"/>
      <sz val="14"/>
      <color theme="1"/>
      <name val="ＭＳ Ｐゴシック"/>
      <family val="3"/>
      <charset val="128"/>
      <scheme val="minor"/>
    </font>
    <font>
      <b/>
      <vertAlign val="superscript"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vertical="center"/>
    </xf>
    <xf numFmtId="2" fontId="2" fillId="0" borderId="1" xfId="0" applyNumberFormat="1" applyFont="1" applyBorder="1" applyAlignment="1" applyProtection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176" fontId="4" fillId="3" borderId="1" xfId="0" applyNumberFormat="1" applyFont="1" applyFill="1" applyBorder="1" applyAlignment="1" applyProtection="1">
      <alignment vertical="center"/>
      <protection locked="0"/>
    </xf>
    <xf numFmtId="177" fontId="5" fillId="5" borderId="1" xfId="0" applyNumberFormat="1" applyFont="1" applyFill="1" applyBorder="1" applyAlignment="1">
      <alignment vertical="center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horizontal="right" vertical="center"/>
    </xf>
    <xf numFmtId="1" fontId="8" fillId="5" borderId="1" xfId="0" applyNumberFormat="1" applyFont="1" applyFill="1" applyBorder="1" applyAlignment="1">
      <alignment vertical="center"/>
    </xf>
    <xf numFmtId="177" fontId="5" fillId="3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76" fontId="9" fillId="7" borderId="1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right" vertical="center"/>
    </xf>
    <xf numFmtId="1" fontId="8" fillId="6" borderId="1" xfId="0" applyNumberFormat="1" applyFont="1" applyFill="1" applyBorder="1" applyAlignment="1">
      <alignment vertical="center"/>
    </xf>
    <xf numFmtId="176" fontId="2" fillId="0" borderId="0" xfId="0" applyNumberFormat="1" applyFont="1">
      <alignment vertical="center"/>
    </xf>
    <xf numFmtId="177" fontId="4" fillId="4" borderId="1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10" fillId="0" borderId="0" xfId="1">
      <alignment vertical="center"/>
    </xf>
    <xf numFmtId="1" fontId="5" fillId="5" borderId="0" xfId="0" applyNumberFormat="1" applyFont="1" applyFill="1" applyBorder="1" applyAlignment="1">
      <alignment horizontal="right" vertical="center"/>
    </xf>
    <xf numFmtId="1" fontId="5" fillId="6" borderId="0" xfId="0" applyNumberFormat="1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2939113836067"/>
          <c:y val="2.7256652727021564E-2"/>
          <c:w val="0.79815940991565781"/>
          <c:h val="0.81932662723379668"/>
        </c:manualLayout>
      </c:layout>
      <c:scatterChart>
        <c:scatterStyle val="lineMarker"/>
        <c:varyColors val="0"/>
        <c:ser>
          <c:idx val="1"/>
          <c:order val="0"/>
          <c:tx>
            <c:strRef>
              <c:f>腐食発生時期算定!$O$1</c:f>
              <c:strCache>
                <c:ptCount val="1"/>
                <c:pt idx="0">
                  <c:v>ばらつきを考慮する場合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腐食発生時期算定!$M$2:$M$52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腐食発生時期算定!$O$2:$O$52</c:f>
              <c:numCache>
                <c:formatCode>General</c:formatCode>
                <c:ptCount val="51"/>
                <c:pt idx="0" formatCode="0.0">
                  <c:v>0.2</c:v>
                </c:pt>
                <c:pt idx="1">
                  <c:v>0.20000000000000534</c:v>
                </c:pt>
                <c:pt idx="2">
                  <c:v>0.2000001298318671</c:v>
                </c:pt>
                <c:pt idx="3">
                  <c:v>0.20004001256702852</c:v>
                </c:pt>
                <c:pt idx="4">
                  <c:v>0.20072872052384</c:v>
                </c:pt>
                <c:pt idx="5">
                  <c:v>0.20424520826259665</c:v>
                </c:pt>
                <c:pt idx="6">
                  <c:v>0.21393041108401994</c:v>
                </c:pt>
                <c:pt idx="7">
                  <c:v>0.2328554471046847</c:v>
                </c:pt>
                <c:pt idx="8">
                  <c:v>0.26295257029178798</c:v>
                </c:pt>
                <c:pt idx="9">
                  <c:v>0.30492281451789038</c:v>
                </c:pt>
                <c:pt idx="10">
                  <c:v>0.35851587800792045</c:v>
                </c:pt>
                <c:pt idx="11">
                  <c:v>0.42287567186713604</c:v>
                </c:pt>
                <c:pt idx="12">
                  <c:v>0.49682548052803516</c:v>
                </c:pt>
                <c:pt idx="13">
                  <c:v>0.5790670440809913</c:v>
                </c:pt>
                <c:pt idx="14">
                  <c:v>0.66830560330563271</c:v>
                </c:pt>
                <c:pt idx="15">
                  <c:v>0.7633212277827981</c:v>
                </c:pt>
                <c:pt idx="16">
                  <c:v>0.86300450908116755</c:v>
                </c:pt>
                <c:pt idx="17">
                  <c:v>0.96637003627940321</c:v>
                </c:pt>
                <c:pt idx="18">
                  <c:v>1.0725567868928578</c:v>
                </c:pt>
                <c:pt idx="19">
                  <c:v>1.1808213359180861</c:v>
                </c:pt>
                <c:pt idx="20">
                  <c:v>1.2905275540336016</c:v>
                </c:pt>
                <c:pt idx="21">
                  <c:v>1.401134997279351</c:v>
                </c:pt>
                <c:pt idx="22">
                  <c:v>1.5121872540842565</c:v>
                </c:pt>
                <c:pt idx="23">
                  <c:v>1.623300932995291</c:v>
                </c:pt>
                <c:pt idx="24">
                  <c:v>1.7341556205759592</c:v>
                </c:pt>
                <c:pt idx="25">
                  <c:v>1.8444849298205426</c:v>
                </c:pt>
                <c:pt idx="26">
                  <c:v>1.9540686405005527</c:v>
                </c:pt>
                <c:pt idx="27">
                  <c:v>2.0627258692388803</c:v>
                </c:pt>
                <c:pt idx="28">
                  <c:v>2.1703091767816409</c:v>
                </c:pt>
                <c:pt idx="29">
                  <c:v>2.2766995091621007</c:v>
                </c:pt>
                <c:pt idx="30">
                  <c:v>2.3818018697330849</c:v>
                </c:pt>
                <c:pt idx="31">
                  <c:v>2.4855416252035298</c:v>
                </c:pt>
                <c:pt idx="32">
                  <c:v>2.5878613577429705</c:v>
                </c:pt>
                <c:pt idx="33">
                  <c:v>2.6887181850956794</c:v>
                </c:pt>
                <c:pt idx="34">
                  <c:v>2.7880814804476515</c:v>
                </c:pt>
                <c:pt idx="35">
                  <c:v>2.8859309329734906</c:v>
                </c:pt>
                <c:pt idx="36">
                  <c:v>2.9822548983036943</c:v>
                </c:pt>
                <c:pt idx="37">
                  <c:v>3.077048995513592</c:v>
                </c:pt>
                <c:pt idx="38">
                  <c:v>3.1703149136558544</c:v>
                </c:pt>
                <c:pt idx="39">
                  <c:v>3.2620593964013</c:v>
                </c:pt>
                <c:pt idx="40">
                  <c:v>3.352293378103639</c:v>
                </c:pt>
                <c:pt idx="41">
                  <c:v>3.4410312486550167</c:v>
                </c:pt>
                <c:pt idx="42">
                  <c:v>3.5282902279420005</c:v>
                </c:pt>
                <c:pt idx="43">
                  <c:v>3.6140898336300991</c:v>
                </c:pt>
                <c:pt idx="44">
                  <c:v>3.6984514284755021</c:v>
                </c:pt>
                <c:pt idx="45">
                  <c:v>3.7813978354519331</c:v>
                </c:pt>
                <c:pt idx="46">
                  <c:v>3.8629530107468955</c:v>
                </c:pt>
                <c:pt idx="47">
                  <c:v>3.9431417661748327</c:v>
                </c:pt>
                <c:pt idx="48">
                  <c:v>4.0219895338174307</c:v>
                </c:pt>
                <c:pt idx="49">
                  <c:v>4.0995221667697344</c:v>
                </c:pt>
                <c:pt idx="50">
                  <c:v>4.1757657707752749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00-4A30-8663-E8C3074A5D2F}"/>
            </c:ext>
          </c:extLst>
        </c:ser>
        <c:ser>
          <c:idx val="0"/>
          <c:order val="1"/>
          <c:tx>
            <c:strRef>
              <c:f>腐食発生時期算定!$N$1</c:f>
              <c:strCache>
                <c:ptCount val="1"/>
                <c:pt idx="0">
                  <c:v>ばらつきを考慮しない場合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腐食発生時期算定!$M$2:$M$52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腐食発生時期算定!$N$2:$N$52</c:f>
              <c:numCache>
                <c:formatCode>General</c:formatCode>
                <c:ptCount val="51"/>
                <c:pt idx="0" formatCode="0.0">
                  <c:v>0.2</c:v>
                </c:pt>
                <c:pt idx="1">
                  <c:v>0.20000000000000409</c:v>
                </c:pt>
                <c:pt idx="2">
                  <c:v>0.20000009987066703</c:v>
                </c:pt>
                <c:pt idx="3">
                  <c:v>0.20003077889771426</c:v>
                </c:pt>
                <c:pt idx="4">
                  <c:v>0.20056055424910771</c:v>
                </c:pt>
                <c:pt idx="5">
                  <c:v>0.20326554481738204</c:v>
                </c:pt>
                <c:pt idx="6">
                  <c:v>0.21071570083386149</c:v>
                </c:pt>
                <c:pt idx="7">
                  <c:v>0.22527342084975746</c:v>
                </c:pt>
                <c:pt idx="8">
                  <c:v>0.24842505407060611</c:v>
                </c:pt>
                <c:pt idx="9">
                  <c:v>0.28070985732145415</c:v>
                </c:pt>
                <c:pt idx="10">
                  <c:v>0.3219352907753234</c:v>
                </c:pt>
                <c:pt idx="11">
                  <c:v>0.37144282451318156</c:v>
                </c:pt>
                <c:pt idx="12">
                  <c:v>0.42832729271387315</c:v>
                </c:pt>
                <c:pt idx="13">
                  <c:v>0.49159003390845479</c:v>
                </c:pt>
                <c:pt idx="14">
                  <c:v>0.56023507946587126</c:v>
                </c:pt>
                <c:pt idx="15">
                  <c:v>0.63332402137138311</c:v>
                </c:pt>
                <c:pt idx="16">
                  <c:v>0.71000346852397489</c:v>
                </c:pt>
                <c:pt idx="17">
                  <c:v>0.78951541252261781</c:v>
                </c:pt>
                <c:pt idx="18">
                  <c:v>0.87119752837912134</c:v>
                </c:pt>
                <c:pt idx="19">
                  <c:v>0.95447795070621999</c:v>
                </c:pt>
                <c:pt idx="20">
                  <c:v>1.0388673492566165</c:v>
                </c:pt>
                <c:pt idx="21">
                  <c:v>1.123949997907193</c:v>
                </c:pt>
                <c:pt idx="22">
                  <c:v>1.2093748108340434</c:v>
                </c:pt>
                <c:pt idx="23">
                  <c:v>1.2948468715348391</c:v>
                </c:pt>
                <c:pt idx="24">
                  <c:v>1.3801197081353531</c:v>
                </c:pt>
                <c:pt idx="25">
                  <c:v>1.4649884075542634</c:v>
                </c:pt>
                <c:pt idx="26">
                  <c:v>1.5492835696158096</c:v>
                </c:pt>
                <c:pt idx="27">
                  <c:v>1.6328660532606769</c:v>
                </c:pt>
                <c:pt idx="28">
                  <c:v>1.7156224436781851</c:v>
                </c:pt>
                <c:pt idx="29">
                  <c:v>1.7974611608939233</c:v>
                </c:pt>
                <c:pt idx="30">
                  <c:v>1.8783091305639112</c:v>
                </c:pt>
                <c:pt idx="31">
                  <c:v>1.9581089424642533</c:v>
                </c:pt>
                <c:pt idx="32">
                  <c:v>2.0368164290330539</c:v>
                </c:pt>
                <c:pt idx="33">
                  <c:v>2.1143986039197533</c:v>
                </c:pt>
                <c:pt idx="34">
                  <c:v>2.1908319080366545</c:v>
                </c:pt>
                <c:pt idx="35">
                  <c:v>2.2661007176719159</c:v>
                </c:pt>
                <c:pt idx="36">
                  <c:v>2.3401960756182261</c:v>
                </c:pt>
                <c:pt idx="37">
                  <c:v>2.4131146119335325</c:v>
                </c:pt>
                <c:pt idx="38">
                  <c:v>2.4848576258891186</c:v>
                </c:pt>
                <c:pt idx="39">
                  <c:v>2.555430304924077</c:v>
                </c:pt>
                <c:pt idx="40">
                  <c:v>2.6248410600797221</c:v>
                </c:pt>
                <c:pt idx="41">
                  <c:v>2.6931009605038589</c:v>
                </c:pt>
                <c:pt idx="42">
                  <c:v>2.760223252263077</c:v>
                </c:pt>
                <c:pt idx="43">
                  <c:v>2.8262229489462301</c:v>
                </c:pt>
                <c:pt idx="44">
                  <c:v>2.8911164834426937</c:v>
                </c:pt>
                <c:pt idx="45">
                  <c:v>2.9549214118861022</c:v>
                </c:pt>
                <c:pt idx="46">
                  <c:v>3.0176561621129965</c:v>
                </c:pt>
                <c:pt idx="47">
                  <c:v>3.0793398201344866</c:v>
                </c:pt>
                <c:pt idx="48">
                  <c:v>3.1399919490903314</c:v>
                </c:pt>
                <c:pt idx="49">
                  <c:v>3.1996324359767185</c:v>
                </c:pt>
                <c:pt idx="50">
                  <c:v>3.2582813621348268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00-4A30-8663-E8C3074A5D2F}"/>
            </c:ext>
          </c:extLst>
        </c:ser>
        <c:ser>
          <c:idx val="2"/>
          <c:order val="2"/>
          <c:tx>
            <c:strRef>
              <c:f>腐食発生時期算定!$P$1</c:f>
              <c:strCache>
                <c:ptCount val="1"/>
                <c:pt idx="0">
                  <c:v>Clim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腐食発生時期算定!$M$2:$M$52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腐食発生時期算定!$P$2:$P$52</c:f>
              <c:numCache>
                <c:formatCode>0.0</c:formatCode>
                <c:ptCount val="5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EF-4051-B918-CD436002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826240"/>
        <c:axId val="258828160"/>
      </c:scatterChart>
      <c:valAx>
        <c:axId val="258826240"/>
        <c:scaling>
          <c:orientation val="minMax"/>
          <c:max val="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期　間（年）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928745109226359"/>
              <c:y val="0.93237633609232529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spPr>
          <a:ln/>
        </c:spPr>
        <c:crossAx val="258828160"/>
        <c:crosses val="autoZero"/>
        <c:crossBetween val="midCat"/>
        <c:majorUnit val="5"/>
      </c:valAx>
      <c:valAx>
        <c:axId val="258828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鉄筋位置の塩化物イオン濃度 </a:t>
                </a:r>
                <a:r>
                  <a:rPr lang="en-US"/>
                  <a:t>(kg/m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4273631530612428E-4"/>
              <c:y val="8.7185075365450213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58826240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6164887708418579"/>
          <c:y val="5.4674663439108026E-2"/>
          <c:w val="0.48735771224158364"/>
          <c:h val="0.19293730550517552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2939113836067"/>
          <c:y val="2.7256652727021564E-2"/>
          <c:w val="0.79815940991565781"/>
          <c:h val="0.81932662723379668"/>
        </c:manualLayout>
      </c:layout>
      <c:scatterChart>
        <c:scatterStyle val="lineMarker"/>
        <c:varyColors val="0"/>
        <c:ser>
          <c:idx val="0"/>
          <c:order val="0"/>
          <c:tx>
            <c:v>実測値</c:v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'C0-Dap算定'!$A$8:$A$19</c:f>
              <c:numCache>
                <c:formatCode>0</c:formatCode>
                <c:ptCount val="12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</c:numCache>
            </c:numRef>
          </c:xVal>
          <c:yVal>
            <c:numRef>
              <c:f>'C0-Dap算定'!$B$8:$B$19</c:f>
              <c:numCache>
                <c:formatCode>0.0</c:formatCode>
                <c:ptCount val="12"/>
                <c:pt idx="0">
                  <c:v>2.5</c:v>
                </c:pt>
                <c:pt idx="1">
                  <c:v>1.5</c:v>
                </c:pt>
                <c:pt idx="2">
                  <c:v>1</c:v>
                </c:pt>
                <c:pt idx="3">
                  <c:v>0.8</c:v>
                </c:pt>
                <c:pt idx="4">
                  <c:v>0.7</c:v>
                </c:pt>
                <c:pt idx="5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00-4A30-8663-E8C3074A5D2F}"/>
            </c:ext>
          </c:extLst>
        </c:ser>
        <c:ser>
          <c:idx val="1"/>
          <c:order val="1"/>
          <c:tx>
            <c:v>計算値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'C0-Dap算定'!$A$8:$A$19</c:f>
              <c:numCache>
                <c:formatCode>0</c:formatCode>
                <c:ptCount val="12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</c:numCache>
            </c:numRef>
          </c:xVal>
          <c:yVal>
            <c:numRef>
              <c:f>'C0-Dap算定'!$C$8:$C$19</c:f>
              <c:numCache>
                <c:formatCode>0.000</c:formatCode>
                <c:ptCount val="12"/>
                <c:pt idx="0">
                  <c:v>2.2283301485297642</c:v>
                </c:pt>
                <c:pt idx="1">
                  <c:v>1.7225996609445791</c:v>
                </c:pt>
                <c:pt idx="2">
                  <c:v>1.2669022538476349</c:v>
                </c:pt>
                <c:pt idx="3">
                  <c:v>0.88383756687444581</c:v>
                </c:pt>
                <c:pt idx="4">
                  <c:v>0.58343364090038219</c:v>
                </c:pt>
                <c:pt idx="5">
                  <c:v>0.36365943609870416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00-4A30-8663-E8C3074A5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486464"/>
        <c:axId val="259488384"/>
      </c:scatterChart>
      <c:valAx>
        <c:axId val="25948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表面からの距離 </a:t>
                </a:r>
                <a:r>
                  <a:rPr lang="en-US"/>
                  <a:t>(</a:t>
                </a:r>
                <a:r>
                  <a:rPr lang="en-US" altLang="ja-JP"/>
                  <a:t>mm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9358065419688149"/>
              <c:y val="0.932376395534290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59488384"/>
        <c:crosses val="autoZero"/>
        <c:crossBetween val="midCat"/>
        <c:majorUnit val="10"/>
      </c:valAx>
      <c:valAx>
        <c:axId val="259488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塩化物イオン濃度 </a:t>
                </a:r>
                <a:r>
                  <a:rPr lang="en-US"/>
                  <a:t>(kg/m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4274895479962239E-4"/>
              <c:y val="0.2278855643044619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59486464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4538856555973978"/>
          <c:y val="6.1428876414371655E-2"/>
          <c:w val="0.25057981388690048"/>
          <c:h val="0.14009242863780783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2939113836067"/>
          <c:y val="2.7256652727021564E-2"/>
          <c:w val="0.79815940991565781"/>
          <c:h val="0.81932662723379668"/>
        </c:manualLayout>
      </c:layout>
      <c:scatterChart>
        <c:scatterStyle val="lineMarker"/>
        <c:varyColors val="0"/>
        <c:ser>
          <c:idx val="0"/>
          <c:order val="0"/>
          <c:tx>
            <c:v>実測値</c:v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'C0-Dap算定 (Ci考慮)'!$A$9:$A$20</c:f>
              <c:numCache>
                <c:formatCode>0</c:formatCode>
                <c:ptCount val="12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</c:numCache>
            </c:numRef>
          </c:xVal>
          <c:yVal>
            <c:numRef>
              <c:f>'C0-Dap算定 (Ci考慮)'!$B$9:$B$20</c:f>
              <c:numCache>
                <c:formatCode>0.0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3.5</c:v>
                </c:pt>
                <c:pt idx="3">
                  <c:v>1.4</c:v>
                </c:pt>
                <c:pt idx="4">
                  <c:v>0.2</c:v>
                </c:pt>
                <c:pt idx="5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00-4A30-8663-E8C3074A5D2F}"/>
            </c:ext>
          </c:extLst>
        </c:ser>
        <c:ser>
          <c:idx val="1"/>
          <c:order val="1"/>
          <c:tx>
            <c:v>計算値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'C0-Dap算定 (Ci考慮)'!$A$9:$A$20</c:f>
              <c:numCache>
                <c:formatCode>0</c:formatCode>
                <c:ptCount val="12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</c:numCache>
            </c:numRef>
          </c:xVal>
          <c:yVal>
            <c:numRef>
              <c:f>'C0-Dap算定 (Ci考慮)'!$E$9:$E$20</c:f>
              <c:numCache>
                <c:formatCode>0.000</c:formatCode>
                <c:ptCount val="12"/>
                <c:pt idx="0">
                  <c:v>10.439841753118261</c:v>
                </c:pt>
                <c:pt idx="1">
                  <c:v>6.6830347226717368</c:v>
                </c:pt>
                <c:pt idx="2">
                  <c:v>3.7927489345852741</c:v>
                </c:pt>
                <c:pt idx="3">
                  <c:v>1.9257755871878854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00-4A30-8663-E8C3074A5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363776"/>
        <c:axId val="260365696"/>
      </c:scatterChart>
      <c:valAx>
        <c:axId val="26036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表面からの距離 </a:t>
                </a:r>
                <a:r>
                  <a:rPr lang="en-US"/>
                  <a:t>(</a:t>
                </a:r>
                <a:r>
                  <a:rPr lang="en-US" altLang="ja-JP"/>
                  <a:t>mm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9358065419688149"/>
              <c:y val="0.932376395534290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60365696"/>
        <c:crosses val="autoZero"/>
        <c:crossBetween val="midCat"/>
        <c:majorUnit val="10"/>
      </c:valAx>
      <c:valAx>
        <c:axId val="260365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塩化物イオン濃度 </a:t>
                </a:r>
                <a:r>
                  <a:rPr lang="en-US"/>
                  <a:t>(kg/m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4274895479962239E-4"/>
              <c:y val="0.2278855643044619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60363776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4538856555973978"/>
          <c:y val="6.1428876414371655E-2"/>
          <c:w val="0.25057981388690048"/>
          <c:h val="0.14009242863780783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chart" Target="../charts/chart2.xml"/><Relationship Id="rId4" Type="http://schemas.openxmlformats.org/officeDocument/2006/relationships/hyperlink" Target="#&#12477;&#12523;&#12496;&#12540;&#12398;&#36861;&#21152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3.png"/><Relationship Id="rId4" Type="http://schemas.openxmlformats.org/officeDocument/2006/relationships/hyperlink" Target="#&#12477;&#12523;&#12496;&#12540;&#12398;&#36861;&#21152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2168337</xdr:colOff>
      <xdr:row>12</xdr:row>
      <xdr:rowOff>92850</xdr:rowOff>
    </xdr:from>
    <xdr:to>
      <xdr:col>8</xdr:col>
      <xdr:colOff>1187823</xdr:colOff>
      <xdr:row>14</xdr:row>
      <xdr:rowOff>176893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046123" y="4011707"/>
          <a:ext cx="9034343" cy="7371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/>
            <a:t>計算手順：</a:t>
          </a:r>
          <a:r>
            <a:rPr kumimoji="1" lang="ja-JP" altLang="en-US" sz="1800" b="0"/>
            <a:t>「曝露期間」「</a:t>
          </a:r>
          <a:r>
            <a:rPr kumimoji="1" lang="en-US" altLang="ja-JP" sz="1800" b="0"/>
            <a:t>C0</a:t>
          </a:r>
          <a:r>
            <a:rPr kumimoji="1" lang="ja-JP" altLang="en-US" sz="1800" b="0"/>
            <a:t>」「</a:t>
          </a:r>
          <a:r>
            <a:rPr kumimoji="1" lang="en-US" altLang="ja-JP" sz="1800" b="0"/>
            <a:t>Dap</a:t>
          </a:r>
          <a:r>
            <a:rPr kumimoji="1" lang="ja-JP" altLang="en-US" sz="1800" b="0"/>
            <a:t>」「かぶり」「腐食発生限界塩化物イオン濃度</a:t>
          </a:r>
          <a:r>
            <a:rPr kumimoji="1" lang="en-US" altLang="ja-JP" sz="1800" b="0"/>
            <a:t>(Clim)</a:t>
          </a:r>
          <a:r>
            <a:rPr kumimoji="1" lang="ja-JP" altLang="en-US" sz="1800" b="0"/>
            <a:t>」「初期塩化物イオン</a:t>
          </a:r>
          <a:r>
            <a:rPr kumimoji="1" lang="en-US" altLang="ja-JP" sz="1800" b="0"/>
            <a:t>(Ci)</a:t>
          </a:r>
          <a:r>
            <a:rPr kumimoji="1" lang="ja-JP" altLang="en-US" sz="1800" b="0"/>
            <a:t>を入力．</a:t>
          </a:r>
          <a:r>
            <a:rPr kumimoji="1" lang="ja-JP" altLang="en-US" sz="18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設定した</a:t>
          </a:r>
          <a:r>
            <a:rPr kumimoji="1" lang="en-US" altLang="ja-JP" sz="18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Clim</a:t>
          </a:r>
          <a:r>
            <a:rPr kumimoji="1" lang="ja-JP" altLang="en-US" sz="18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に達する時間（年）および残り期間が算定されます．</a:t>
          </a:r>
          <a:endParaRPr kumimoji="1" lang="en-US" altLang="ja-JP" sz="18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661147</xdr:colOff>
      <xdr:row>0</xdr:row>
      <xdr:rowOff>0</xdr:rowOff>
    </xdr:from>
    <xdr:to>
      <xdr:col>8</xdr:col>
      <xdr:colOff>797219</xdr:colOff>
      <xdr:row>11</xdr:row>
      <xdr:rowOff>270542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659947</xdr:colOff>
      <xdr:row>5</xdr:row>
      <xdr:rowOff>189138</xdr:rowOff>
    </xdr:from>
    <xdr:to>
      <xdr:col>10</xdr:col>
      <xdr:colOff>106136</xdr:colOff>
      <xdr:row>17</xdr:row>
      <xdr:rowOff>236762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217564</xdr:colOff>
      <xdr:row>11</xdr:row>
      <xdr:rowOff>240207</xdr:rowOff>
    </xdr:from>
    <xdr:to>
      <xdr:col>24</xdr:col>
      <xdr:colOff>587174</xdr:colOff>
      <xdr:row>39</xdr:row>
      <xdr:rowOff>54430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9337" y="4084843"/>
          <a:ext cx="8682337" cy="9027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211035</xdr:colOff>
      <xdr:row>0</xdr:row>
      <xdr:rowOff>176892</xdr:rowOff>
    </xdr:from>
    <xdr:to>
      <xdr:col>25</xdr:col>
      <xdr:colOff>142686</xdr:colOff>
      <xdr:row>38</xdr:row>
      <xdr:rowOff>301459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13165035" y="176892"/>
          <a:ext cx="8776294" cy="12765603"/>
          <a:chOff x="1264603" y="6695218"/>
          <a:chExt cx="8863355" cy="12504743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1650152" y="11266264"/>
            <a:ext cx="6135297" cy="7933697"/>
            <a:chOff x="372418" y="11142776"/>
            <a:chExt cx="6198758" cy="8028445"/>
          </a:xfrm>
        </xdr:grpSpPr>
        <xdr:sp macro="" textlink="">
          <xdr:nvSpPr>
            <xdr:cNvPr id="13" name="角丸四角形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>
            <a:xfrm>
              <a:off x="389774" y="11142776"/>
              <a:ext cx="3265853" cy="397770"/>
            </a:xfrm>
            <a:prstGeom prst="roundRect">
              <a:avLst>
                <a:gd name="adj" fmla="val 34058"/>
              </a:avLst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" name="角丸四角形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393322" y="11633225"/>
              <a:ext cx="3336612" cy="397770"/>
            </a:xfrm>
            <a:prstGeom prst="roundRect">
              <a:avLst>
                <a:gd name="adj" fmla="val 34058"/>
              </a:avLst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" name="角丸四角形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372418" y="12209307"/>
              <a:ext cx="1955914" cy="850410"/>
            </a:xfrm>
            <a:prstGeom prst="roundRect">
              <a:avLst>
                <a:gd name="adj" fmla="val 34058"/>
              </a:avLst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角丸四角形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>
            <a:xfrm>
              <a:off x="4615262" y="18320811"/>
              <a:ext cx="1955914" cy="850410"/>
            </a:xfrm>
            <a:prstGeom prst="roundRect">
              <a:avLst>
                <a:gd name="adj" fmla="val 34058"/>
              </a:avLst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1288676" y="7440705"/>
            <a:ext cx="3774521" cy="390042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800" b="1"/>
              <a:t>計算手順２</a:t>
            </a:r>
            <a:r>
              <a:rPr kumimoji="1" lang="ja-JP" altLang="en-US" sz="1800"/>
              <a:t>：データ→ソルバーを選択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1264603" y="9259900"/>
            <a:ext cx="8863355" cy="1046347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800" b="1"/>
              <a:t>計算手順３：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「目的セルの設定」→</a:t>
            </a:r>
            <a:r>
              <a:rPr kumimoji="1" lang="ja-JP" altLang="en-US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赤色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セル、「目標値」→</a:t>
            </a:r>
            <a:r>
              <a:rPr kumimoji="1" lang="ja-JP" altLang="en-US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「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最小値</a:t>
            </a:r>
            <a:r>
              <a:rPr kumimoji="1" lang="ja-JP" altLang="en-US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」を選択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endParaRPr kumimoji="1" lang="en-US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　　　　　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「変数セルの変更」（→</a:t>
            </a:r>
            <a:r>
              <a:rPr kumimoji="1" lang="en-US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C0,Dap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のセル）をそれぞれ入力・設定して、</a:t>
            </a:r>
            <a:endParaRPr kumimoji="1" lang="en-US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　　　　　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「解決」をクリック　→　</a:t>
            </a:r>
            <a:r>
              <a:rPr kumimoji="1" lang="ja-JP" altLang="ja-JP" sz="18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誤差の総和が最小となる</a:t>
            </a:r>
            <a:r>
              <a:rPr kumimoji="1" lang="en-US" altLang="ja-JP" sz="18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C0</a:t>
            </a:r>
            <a:r>
              <a:rPr kumimoji="1" lang="ja-JP" altLang="ja-JP" sz="18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と</a:t>
            </a:r>
            <a:r>
              <a:rPr kumimoji="1" lang="en-US" altLang="ja-JP" sz="18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Dap</a:t>
            </a:r>
            <a:r>
              <a:rPr kumimoji="1" lang="ja-JP" altLang="ja-JP" sz="18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を自動で計算できる</a:t>
            </a:r>
            <a:endParaRPr lang="ja-JP" altLang="ja-JP" sz="1800">
              <a:effectLst/>
            </a:endParaRPr>
          </a:p>
          <a:p>
            <a:endParaRPr kumimoji="1" lang="en-US" altLang="ja-JP" sz="1800" b="1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1302341" y="6695218"/>
            <a:ext cx="7530141" cy="390042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800" b="1"/>
              <a:t>計算手順１</a:t>
            </a:r>
            <a:r>
              <a:rPr kumimoji="1" lang="ja-JP" altLang="en-US" sz="1800"/>
              <a:t>：曝露期間、表面からの距離、</a:t>
            </a:r>
            <a:r>
              <a:rPr kumimoji="1" lang="en-US" altLang="ja-JP" sz="1800"/>
              <a:t>Cl</a:t>
            </a:r>
            <a:r>
              <a:rPr kumimoji="1" lang="ja-JP" altLang="en-US" sz="1800"/>
              <a:t>濃度実測値を入力（黄色セル）</a:t>
            </a:r>
          </a:p>
        </xdr:txBody>
      </xdr:sp>
    </xdr:grpSp>
    <xdr:clientData/>
  </xdr:twoCellAnchor>
  <xdr:twoCellAnchor editAs="oneCell">
    <xdr:from>
      <xdr:col>12</xdr:col>
      <xdr:colOff>237353</xdr:colOff>
      <xdr:row>4</xdr:row>
      <xdr:rowOff>102963</xdr:rowOff>
    </xdr:from>
    <xdr:to>
      <xdr:col>27</xdr:col>
      <xdr:colOff>14333</xdr:colOff>
      <xdr:row>7</xdr:row>
      <xdr:rowOff>103908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9126" y="1419145"/>
          <a:ext cx="10167889" cy="1213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609838</xdr:colOff>
      <xdr:row>4</xdr:row>
      <xdr:rowOff>51953</xdr:rowOff>
    </xdr:from>
    <xdr:to>
      <xdr:col>18</xdr:col>
      <xdr:colOff>579423</xdr:colOff>
      <xdr:row>5</xdr:row>
      <xdr:rowOff>21465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6525247" y="1368135"/>
          <a:ext cx="662312" cy="298557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455138</xdr:colOff>
      <xdr:row>5</xdr:row>
      <xdr:rowOff>16373</xdr:rowOff>
    </xdr:from>
    <xdr:to>
      <xdr:col>26</xdr:col>
      <xdr:colOff>514370</xdr:colOff>
      <xdr:row>5</xdr:row>
      <xdr:rowOff>317404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912365" y="1661600"/>
          <a:ext cx="751960" cy="301031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469571</xdr:colOff>
      <xdr:row>2</xdr:row>
      <xdr:rowOff>272142</xdr:rowOff>
    </xdr:from>
    <xdr:to>
      <xdr:col>24</xdr:col>
      <xdr:colOff>353785</xdr:colOff>
      <xdr:row>4</xdr:row>
      <xdr:rowOff>17178</xdr:rowOff>
    </xdr:to>
    <xdr:sp macro="" textlink="">
      <xdr:nvSpPr>
        <xdr:cNvPr id="20" name="テキスト ボックス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7505714" y="925285"/>
          <a:ext cx="3966357" cy="39817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800" b="0"/>
            <a:t>※</a:t>
          </a:r>
          <a:r>
            <a:rPr kumimoji="1" lang="ja-JP" altLang="en-US" sz="1800" b="0"/>
            <a:t>ソルバーがない場合は</a:t>
          </a:r>
          <a:r>
            <a:rPr kumimoji="1" lang="ja-JP" altLang="en-US" sz="1800" b="1" u="sng">
              <a:solidFill>
                <a:srgbClr val="0070C0"/>
              </a:solidFill>
            </a:rPr>
            <a:t>ここ</a:t>
          </a:r>
          <a:r>
            <a:rPr kumimoji="1" lang="ja-JP" altLang="en-US" sz="1800" b="0"/>
            <a:t>をクリック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244928</xdr:colOff>
      <xdr:row>10</xdr:row>
      <xdr:rowOff>108856</xdr:rowOff>
    </xdr:from>
    <xdr:to>
      <xdr:col>22</xdr:col>
      <xdr:colOff>639535</xdr:colOff>
      <xdr:row>32</xdr:row>
      <xdr:rowOff>240820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9" y="3605892"/>
          <a:ext cx="7198179" cy="7316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7</xdr:col>
      <xdr:colOff>374197</xdr:colOff>
      <xdr:row>6</xdr:row>
      <xdr:rowOff>229958</xdr:rowOff>
    </xdr:from>
    <xdr:to>
      <xdr:col>11</xdr:col>
      <xdr:colOff>500744</xdr:colOff>
      <xdr:row>18</xdr:row>
      <xdr:rowOff>277583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292678</xdr:colOff>
      <xdr:row>0</xdr:row>
      <xdr:rowOff>0</xdr:rowOff>
    </xdr:from>
    <xdr:to>
      <xdr:col>26</xdr:col>
      <xdr:colOff>434602</xdr:colOff>
      <xdr:row>33</xdr:row>
      <xdr:rowOff>56529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5001999" y="0"/>
          <a:ext cx="9666924" cy="11064708"/>
          <a:chOff x="-40898" y="6656228"/>
          <a:chExt cx="9762817" cy="10568247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pSpPr/>
        </xdr:nvGrpSpPr>
        <xdr:grpSpPr>
          <a:xfrm>
            <a:off x="124777" y="10672206"/>
            <a:ext cx="5448191" cy="6552269"/>
            <a:chOff x="-1168735" y="10541624"/>
            <a:chExt cx="5504545" cy="6630520"/>
          </a:xfrm>
        </xdr:grpSpPr>
        <xdr:sp macro="" textlink="">
          <xdr:nvSpPr>
            <xdr:cNvPr id="9" name="角丸四角形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-1137495" y="10984954"/>
              <a:ext cx="3265853" cy="397770"/>
            </a:xfrm>
            <a:prstGeom prst="roundRect">
              <a:avLst>
                <a:gd name="adj" fmla="val 34058"/>
              </a:avLst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角丸四角形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>
            <a:xfrm>
              <a:off x="-1161715" y="10541624"/>
              <a:ext cx="3336612" cy="397770"/>
            </a:xfrm>
            <a:prstGeom prst="roundRect">
              <a:avLst>
                <a:gd name="adj" fmla="val 34058"/>
              </a:avLst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角丸四角形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-1168735" y="11407046"/>
              <a:ext cx="1955914" cy="850410"/>
            </a:xfrm>
            <a:prstGeom prst="roundRect">
              <a:avLst>
                <a:gd name="adj" fmla="val 34058"/>
              </a:avLst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角丸四角形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>
            <a:xfrm>
              <a:off x="2379896" y="16321734"/>
              <a:ext cx="1955914" cy="850410"/>
            </a:xfrm>
            <a:prstGeom prst="roundRect">
              <a:avLst>
                <a:gd name="adj" fmla="val 34058"/>
              </a:avLst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-16825" y="7167776"/>
            <a:ext cx="3774521" cy="390042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800" b="1"/>
              <a:t>計算手順２</a:t>
            </a:r>
            <a:r>
              <a:rPr kumimoji="1" lang="ja-JP" altLang="en-US" sz="1800"/>
              <a:t>：データ→ソルバーを選択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-40898" y="8960978"/>
            <a:ext cx="8863355" cy="1046347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800" b="1"/>
              <a:t>計算手順３：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「目的セルの設定」→</a:t>
            </a:r>
            <a:r>
              <a:rPr kumimoji="1" lang="ja-JP" altLang="en-US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赤色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セル、「目標値」→</a:t>
            </a:r>
            <a:r>
              <a:rPr kumimoji="1" lang="ja-JP" altLang="en-US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「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最小値</a:t>
            </a:r>
            <a:r>
              <a:rPr kumimoji="1" lang="ja-JP" altLang="en-US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」を選択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endParaRPr kumimoji="1" lang="en-US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　　　　　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「変数セルの変更」（→</a:t>
            </a:r>
            <a:r>
              <a:rPr kumimoji="1" lang="en-US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C0,Dap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のセル）をそれぞれ入力・設定して、</a:t>
            </a:r>
            <a:endParaRPr kumimoji="1" lang="en-US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　　　　　</a:t>
            </a:r>
            <a:r>
              <a:rPr kumimoji="1" lang="ja-JP" altLang="ja-JP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「解決」をクリック　→　</a:t>
            </a:r>
            <a:r>
              <a:rPr kumimoji="1" lang="ja-JP" altLang="ja-JP" sz="18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誤差の総和が最小となる</a:t>
            </a:r>
            <a:r>
              <a:rPr kumimoji="1" lang="en-US" altLang="ja-JP" sz="18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C0</a:t>
            </a:r>
            <a:r>
              <a:rPr kumimoji="1" lang="ja-JP" altLang="ja-JP" sz="18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と</a:t>
            </a:r>
            <a:r>
              <a:rPr kumimoji="1" lang="en-US" altLang="ja-JP" sz="18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Dap</a:t>
            </a:r>
            <a:r>
              <a:rPr kumimoji="1" lang="ja-JP" altLang="ja-JP" sz="18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を自動で計算できる</a:t>
            </a:r>
            <a:endParaRPr lang="ja-JP" altLang="ja-JP" sz="1800">
              <a:effectLst/>
            </a:endParaRPr>
          </a:p>
          <a:p>
            <a:endParaRPr kumimoji="1" lang="en-US" altLang="ja-JP" sz="1800" b="1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-3162" y="6656228"/>
            <a:ext cx="9725081" cy="374808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800" b="1"/>
              <a:t>計算手順１</a:t>
            </a:r>
            <a:r>
              <a:rPr kumimoji="1" lang="ja-JP" altLang="en-US" sz="1800"/>
              <a:t>：曝露期間、</a:t>
            </a:r>
            <a:r>
              <a:rPr kumimoji="1" lang="ja-JP" altLang="ja-JP" sz="1800" strike="noStrike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初期塩化物イオン（</a:t>
            </a:r>
            <a:r>
              <a:rPr kumimoji="1" lang="en-US" altLang="ja-JP" sz="1800" strike="noStrike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Ci</a:t>
            </a:r>
            <a:r>
              <a:rPr kumimoji="1" lang="ja-JP" altLang="ja-JP" sz="1800" strike="noStrike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r>
              <a:rPr kumimoji="1" lang="ja-JP" altLang="en-US" sz="1800" strike="noStrike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kumimoji="1" lang="ja-JP" altLang="en-US" sz="1800"/>
              <a:t>表面からの距離、</a:t>
            </a:r>
            <a:r>
              <a:rPr kumimoji="1" lang="en-US" altLang="ja-JP" sz="1800"/>
              <a:t>Cl</a:t>
            </a:r>
            <a:r>
              <a:rPr kumimoji="1" lang="ja-JP" altLang="en-US" sz="1800"/>
              <a:t>濃度実測値を入力（黄色セル）</a:t>
            </a:r>
          </a:p>
        </xdr:txBody>
      </xdr:sp>
    </xdr:grpSp>
    <xdr:clientData/>
  </xdr:twoCellAnchor>
  <xdr:twoCellAnchor editAs="oneCell">
    <xdr:from>
      <xdr:col>12</xdr:col>
      <xdr:colOff>291781</xdr:colOff>
      <xdr:row>3</xdr:row>
      <xdr:rowOff>48535</xdr:rowOff>
    </xdr:from>
    <xdr:to>
      <xdr:col>27</xdr:col>
      <xdr:colOff>68760</xdr:colOff>
      <xdr:row>6</xdr:row>
      <xdr:rowOff>280800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5781" y="1028249"/>
          <a:ext cx="9982337" cy="121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650659</xdr:colOff>
      <xdr:row>3</xdr:row>
      <xdr:rowOff>24739</xdr:rowOff>
    </xdr:from>
    <xdr:to>
      <xdr:col>18</xdr:col>
      <xdr:colOff>620244</xdr:colOff>
      <xdr:row>3</xdr:row>
      <xdr:rowOff>320823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006445" y="1004453"/>
          <a:ext cx="649942" cy="296084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523174</xdr:colOff>
      <xdr:row>3</xdr:row>
      <xdr:rowOff>274909</xdr:rowOff>
    </xdr:from>
    <xdr:to>
      <xdr:col>26</xdr:col>
      <xdr:colOff>582406</xdr:colOff>
      <xdr:row>4</xdr:row>
      <xdr:rowOff>249368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2321817" y="1254623"/>
          <a:ext cx="739589" cy="301031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1</xdr:row>
      <xdr:rowOff>217715</xdr:rowOff>
    </xdr:from>
    <xdr:to>
      <xdr:col>24</xdr:col>
      <xdr:colOff>564571</xdr:colOff>
      <xdr:row>2</xdr:row>
      <xdr:rowOff>289322</xdr:rowOff>
    </xdr:to>
    <xdr:sp macro="" textlink="">
      <xdr:nvSpPr>
        <xdr:cNvPr id="17" name="テキスト ボックス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9471821" y="544286"/>
          <a:ext cx="3966357" cy="39817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800" b="0"/>
            <a:t>※</a:t>
          </a:r>
          <a:r>
            <a:rPr kumimoji="1" lang="ja-JP" altLang="en-US" sz="1800" b="0"/>
            <a:t>ソルバーがない場合は</a:t>
          </a:r>
          <a:r>
            <a:rPr kumimoji="1" lang="ja-JP" altLang="en-US" sz="1800" b="1" u="sng">
              <a:solidFill>
                <a:srgbClr val="0070C0"/>
              </a:solidFill>
            </a:rPr>
            <a:t>ここ</a:t>
          </a:r>
          <a:r>
            <a:rPr kumimoji="1" lang="ja-JP" altLang="en-US" sz="1800" b="0"/>
            <a:t>をクリック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2</xdr:row>
      <xdr:rowOff>1</xdr:rowOff>
    </xdr:from>
    <xdr:to>
      <xdr:col>6</xdr:col>
      <xdr:colOff>590550</xdr:colOff>
      <xdr:row>4</xdr:row>
      <xdr:rowOff>152401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628650" y="342901"/>
          <a:ext cx="40767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１．「ファイル」→「オプション」を選択</a:t>
          </a:r>
        </a:p>
      </xdr:txBody>
    </xdr:sp>
    <xdr:clientData/>
  </xdr:twoCellAnchor>
  <xdr:twoCellAnchor>
    <xdr:from>
      <xdr:col>1</xdr:col>
      <xdr:colOff>19050</xdr:colOff>
      <xdr:row>5</xdr:row>
      <xdr:rowOff>9525</xdr:rowOff>
    </xdr:from>
    <xdr:to>
      <xdr:col>6</xdr:col>
      <xdr:colOff>485775</xdr:colOff>
      <xdr:row>36</xdr:row>
      <xdr:rowOff>133733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702609" y="849966"/>
          <a:ext cx="3884519" cy="5334943"/>
          <a:chOff x="695325" y="523875"/>
          <a:chExt cx="3895725" cy="54391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5325" y="523875"/>
            <a:ext cx="3895725" cy="5439158"/>
          </a:xfrm>
          <a:prstGeom prst="rect">
            <a:avLst/>
          </a:prstGeom>
        </xdr:spPr>
      </xdr:pic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733425" y="5591175"/>
            <a:ext cx="771525" cy="276225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19050</xdr:colOff>
      <xdr:row>40</xdr:row>
      <xdr:rowOff>152401</xdr:rowOff>
    </xdr:from>
    <xdr:to>
      <xdr:col>6</xdr:col>
      <xdr:colOff>666750</xdr:colOff>
      <xdr:row>43</xdr:row>
      <xdr:rowOff>133351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704850" y="7010401"/>
          <a:ext cx="40767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２．「アドイン」を選択</a:t>
          </a:r>
        </a:p>
      </xdr:txBody>
    </xdr:sp>
    <xdr:clientData/>
  </xdr:twoCellAnchor>
  <xdr:twoCellAnchor>
    <xdr:from>
      <xdr:col>1</xdr:col>
      <xdr:colOff>0</xdr:colOff>
      <xdr:row>82</xdr:row>
      <xdr:rowOff>161925</xdr:rowOff>
    </xdr:from>
    <xdr:to>
      <xdr:col>11</xdr:col>
      <xdr:colOff>517983</xdr:colOff>
      <xdr:row>114</xdr:row>
      <xdr:rowOff>9525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683559" y="13945160"/>
          <a:ext cx="7353571" cy="5226424"/>
          <a:chOff x="685800" y="13201650"/>
          <a:chExt cx="9050013" cy="6544588"/>
        </a:xfrm>
      </xdr:grpSpPr>
      <xdr:pic>
        <xdr:nvPicPr>
          <xdr:cNvPr id="23" name="図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5800" y="13201650"/>
            <a:ext cx="9050013" cy="6544588"/>
          </a:xfrm>
          <a:prstGeom prst="rect">
            <a:avLst/>
          </a:prstGeom>
        </xdr:spPr>
      </xdr:pic>
      <xdr:sp macro="" textlink="">
        <xdr:nvSpPr>
          <xdr:cNvPr id="28" name="四角形: 角を丸くする 2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/>
        </xdr:nvSpPr>
        <xdr:spPr>
          <a:xfrm>
            <a:off x="2466975" y="14963775"/>
            <a:ext cx="6905625" cy="323850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四角形: 角を丸くする 28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/>
        </xdr:nvSpPr>
        <xdr:spPr>
          <a:xfrm>
            <a:off x="2543176" y="18840450"/>
            <a:ext cx="1895474" cy="333376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四角形: 角を丸くする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/>
        </xdr:nvSpPr>
        <xdr:spPr>
          <a:xfrm>
            <a:off x="4438651" y="18802350"/>
            <a:ext cx="847724" cy="419100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/>
        </xdr:nvSpPr>
        <xdr:spPr>
          <a:xfrm>
            <a:off x="2209800" y="14649450"/>
            <a:ext cx="295275" cy="2952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>
                <a:solidFill>
                  <a:srgbClr val="FF0000"/>
                </a:solidFill>
              </a:rPr>
              <a:t>①</a:t>
            </a: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 txBox="1"/>
        </xdr:nvSpPr>
        <xdr:spPr>
          <a:xfrm>
            <a:off x="2266950" y="18526125"/>
            <a:ext cx="295275" cy="2952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>
                <a:solidFill>
                  <a:srgbClr val="FF0000"/>
                </a:solidFill>
              </a:rPr>
              <a:t>②</a:t>
            </a:r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 txBox="1"/>
        </xdr:nvSpPr>
        <xdr:spPr>
          <a:xfrm>
            <a:off x="4695825" y="18459450"/>
            <a:ext cx="295275" cy="2952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>
                <a:solidFill>
                  <a:srgbClr val="FF0000"/>
                </a:solidFill>
              </a:rPr>
              <a:t>③</a:t>
            </a:r>
          </a:p>
        </xdr:txBody>
      </xdr:sp>
    </xdr:grpSp>
    <xdr:clientData/>
  </xdr:twoCellAnchor>
  <xdr:twoCellAnchor>
    <xdr:from>
      <xdr:col>1</xdr:col>
      <xdr:colOff>0</xdr:colOff>
      <xdr:row>74</xdr:row>
      <xdr:rowOff>95248</xdr:rowOff>
    </xdr:from>
    <xdr:to>
      <xdr:col>9</xdr:col>
      <xdr:colOff>428625</xdr:colOff>
      <xdr:row>81</xdr:row>
      <xdr:rowOff>171449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685800" y="12782548"/>
          <a:ext cx="5915025" cy="1276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000"/>
            <a:t>３．①「ソルバーアドイン」を選択</a:t>
          </a:r>
          <a:endParaRPr kumimoji="1" lang="en-US" altLang="ja-JP" sz="2000"/>
        </a:p>
        <a:p>
          <a:pPr algn="l"/>
          <a:r>
            <a:rPr kumimoji="1" lang="ja-JP" altLang="en-US" sz="2000"/>
            <a:t>　　②「管理</a:t>
          </a:r>
          <a:r>
            <a:rPr kumimoji="1" lang="en-US" altLang="ja-JP" sz="2000"/>
            <a:t>(A)</a:t>
          </a:r>
          <a:r>
            <a:rPr kumimoji="1" lang="ja-JP" altLang="en-US" sz="2000"/>
            <a:t>：</a:t>
          </a:r>
          <a:r>
            <a:rPr kumimoji="1" lang="en-US" altLang="ja-JP" sz="2000"/>
            <a:t>Excel</a:t>
          </a:r>
          <a:r>
            <a:rPr kumimoji="1" lang="ja-JP" altLang="en-US" sz="2000"/>
            <a:t>アドイン」となっていることを確認</a:t>
          </a:r>
          <a:endParaRPr kumimoji="1" lang="en-US" altLang="ja-JP" sz="2000"/>
        </a:p>
        <a:p>
          <a:pPr algn="l"/>
          <a:r>
            <a:rPr kumimoji="1" lang="ja-JP" altLang="en-US" sz="2000"/>
            <a:t>　　③「設定（</a:t>
          </a:r>
          <a:r>
            <a:rPr kumimoji="1" lang="en-US" altLang="ja-JP" sz="2000"/>
            <a:t>G)</a:t>
          </a:r>
          <a:r>
            <a:rPr kumimoji="1" lang="ja-JP" altLang="en-US" sz="2000"/>
            <a:t>」を選択</a:t>
          </a:r>
        </a:p>
      </xdr:txBody>
    </xdr:sp>
    <xdr:clientData/>
  </xdr:twoCellAnchor>
  <xdr:twoCellAnchor>
    <xdr:from>
      <xdr:col>0</xdr:col>
      <xdr:colOff>684609</xdr:colOff>
      <xdr:row>44</xdr:row>
      <xdr:rowOff>19050</xdr:rowOff>
    </xdr:from>
    <xdr:to>
      <xdr:col>10</xdr:col>
      <xdr:colOff>400966</xdr:colOff>
      <xdr:row>71</xdr:row>
      <xdr:rowOff>133350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684609" y="7414932"/>
          <a:ext cx="6551945" cy="4652683"/>
          <a:chOff x="684609" y="7615238"/>
          <a:chExt cx="6562451" cy="4775596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GrpSpPr/>
        </xdr:nvGrpSpPr>
        <xdr:grpSpPr>
          <a:xfrm>
            <a:off x="684609" y="7615238"/>
            <a:ext cx="6562451" cy="4775596"/>
            <a:chOff x="6257925" y="542925"/>
            <a:chExt cx="9069066" cy="6544588"/>
          </a:xfrm>
        </xdr:grpSpPr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257925" y="542925"/>
              <a:ext cx="9069066" cy="6544588"/>
            </a:xfrm>
            <a:prstGeom prst="rect">
              <a:avLst/>
            </a:prstGeom>
          </xdr:spPr>
        </xdr:pic>
        <xdr:sp macro="" textlink="">
          <xdr:nvSpPr>
            <xdr:cNvPr id="13" name="四角形: 角を丸くする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>
            <a:xfrm>
              <a:off x="6391275" y="3267075"/>
              <a:ext cx="581025" cy="276225"/>
            </a:xfrm>
            <a:prstGeom prst="round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SpPr/>
        </xdr:nvSpPr>
        <xdr:spPr>
          <a:xfrm>
            <a:off x="2780109" y="10507266"/>
            <a:ext cx="446485" cy="83343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434578</xdr:colOff>
      <xdr:row>120</xdr:row>
      <xdr:rowOff>62684</xdr:rowOff>
    </xdr:from>
    <xdr:to>
      <xdr:col>7</xdr:col>
      <xdr:colOff>175322</xdr:colOff>
      <xdr:row>144</xdr:row>
      <xdr:rowOff>120420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1696" y="20233272"/>
          <a:ext cx="3158538" cy="409185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117</xdr:row>
      <xdr:rowOff>0</xdr:rowOff>
    </xdr:from>
    <xdr:to>
      <xdr:col>9</xdr:col>
      <xdr:colOff>414618</xdr:colOff>
      <xdr:row>119</xdr:row>
      <xdr:rowOff>149039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683559" y="19666324"/>
          <a:ext cx="5883088" cy="485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４．「ソルバーアドイン」にチェックを入れ，「</a:t>
          </a:r>
          <a:r>
            <a:rPr kumimoji="1" lang="en-US" altLang="ja-JP" sz="2000"/>
            <a:t>OK</a:t>
          </a:r>
          <a:r>
            <a:rPr kumimoji="1" lang="ja-JP" altLang="en-US" sz="2000"/>
            <a:t>」を選択</a:t>
          </a:r>
        </a:p>
      </xdr:txBody>
    </xdr:sp>
    <xdr:clientData/>
  </xdr:twoCellAnchor>
  <xdr:twoCellAnchor>
    <xdr:from>
      <xdr:col>2</xdr:col>
      <xdr:colOff>493059</xdr:colOff>
      <xdr:row>124</xdr:row>
      <xdr:rowOff>16247</xdr:rowOff>
    </xdr:from>
    <xdr:to>
      <xdr:col>4</xdr:col>
      <xdr:colOff>235324</xdr:colOff>
      <xdr:row>125</xdr:row>
      <xdr:rowOff>123264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860177" y="20859188"/>
          <a:ext cx="1109382" cy="27510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336177</xdr:colOff>
      <xdr:row>153</xdr:row>
      <xdr:rowOff>67235</xdr:rowOff>
    </xdr:from>
    <xdr:to>
      <xdr:col>15</xdr:col>
      <xdr:colOff>141195</xdr:colOff>
      <xdr:row>161</xdr:row>
      <xdr:rowOff>100793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7" y="25784735"/>
          <a:ext cx="10058400" cy="1378264"/>
        </a:xfrm>
        <a:prstGeom prst="rect">
          <a:avLst/>
        </a:prstGeom>
      </xdr:spPr>
    </xdr:pic>
    <xdr:clientData/>
  </xdr:twoCellAnchor>
  <xdr:twoCellAnchor>
    <xdr:from>
      <xdr:col>0</xdr:col>
      <xdr:colOff>661147</xdr:colOff>
      <xdr:row>149</xdr:row>
      <xdr:rowOff>89647</xdr:rowOff>
    </xdr:from>
    <xdr:to>
      <xdr:col>9</xdr:col>
      <xdr:colOff>392206</xdr:colOff>
      <xdr:row>152</xdr:row>
      <xdr:rowOff>70597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661147" y="25134794"/>
          <a:ext cx="5883088" cy="485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５．「データ」のタブに「ソルバー」が追加される</a:t>
          </a:r>
        </a:p>
      </xdr:txBody>
    </xdr:sp>
    <xdr:clientData/>
  </xdr:twoCellAnchor>
  <xdr:twoCellAnchor>
    <xdr:from>
      <xdr:col>3</xdr:col>
      <xdr:colOff>168088</xdr:colOff>
      <xdr:row>154</xdr:row>
      <xdr:rowOff>34177</xdr:rowOff>
    </xdr:from>
    <xdr:to>
      <xdr:col>3</xdr:col>
      <xdr:colOff>638736</xdr:colOff>
      <xdr:row>156</xdr:row>
      <xdr:rowOff>22412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218764" y="25919765"/>
          <a:ext cx="470648" cy="32441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107575</xdr:colOff>
      <xdr:row>155</xdr:row>
      <xdr:rowOff>89647</xdr:rowOff>
    </xdr:from>
    <xdr:to>
      <xdr:col>14</xdr:col>
      <xdr:colOff>578223</xdr:colOff>
      <xdr:row>156</xdr:row>
      <xdr:rowOff>123264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9677399" y="26143323"/>
          <a:ext cx="470648" cy="20170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view="pageBreakPreview" zoomScale="70" zoomScaleNormal="70" zoomScaleSheetLayoutView="70" workbookViewId="0">
      <selection activeCell="L49" sqref="L49"/>
    </sheetView>
  </sheetViews>
  <sheetFormatPr defaultRowHeight="25.5" customHeight="1" x14ac:dyDescent="0.15"/>
  <cols>
    <col min="1" max="1" width="24.625" style="2" bestFit="1" customWidth="1"/>
    <col min="2" max="3" width="28.75" style="2" customWidth="1"/>
    <col min="4" max="4" width="10.125" style="2" bestFit="1" customWidth="1"/>
    <col min="5" max="5" width="17.5" style="2" customWidth="1"/>
    <col min="6" max="6" width="9" style="2" customWidth="1"/>
    <col min="7" max="7" width="21.625" style="2" customWidth="1"/>
    <col min="8" max="8" width="15.625" style="2" customWidth="1"/>
    <col min="9" max="9" width="15.625" style="1" customWidth="1"/>
    <col min="10" max="16384" width="9" style="1"/>
  </cols>
  <sheetData>
    <row r="1" spans="1:16" ht="25.5" customHeight="1" x14ac:dyDescent="0.15">
      <c r="A1" s="2" t="s">
        <v>0</v>
      </c>
      <c r="M1" s="2"/>
      <c r="N1" s="2" t="s">
        <v>16</v>
      </c>
      <c r="O1" s="2" t="s">
        <v>17</v>
      </c>
      <c r="P1" s="1" t="s">
        <v>19</v>
      </c>
    </row>
    <row r="2" spans="1:16" ht="25.5" customHeight="1" x14ac:dyDescent="0.15">
      <c r="A2" s="9" t="s">
        <v>1</v>
      </c>
      <c r="B2" s="10">
        <v>15</v>
      </c>
      <c r="C2" s="2" t="s">
        <v>7</v>
      </c>
      <c r="M2" s="2">
        <v>0</v>
      </c>
      <c r="N2" s="42">
        <f>$B$7</f>
        <v>0.2</v>
      </c>
      <c r="O2" s="42">
        <f>$B$7</f>
        <v>0.2</v>
      </c>
      <c r="P2" s="40">
        <f>$B$6</f>
        <v>2</v>
      </c>
    </row>
    <row r="3" spans="1:16" ht="25.5" customHeight="1" x14ac:dyDescent="0.15">
      <c r="A3" s="9" t="s">
        <v>9</v>
      </c>
      <c r="B3" s="21">
        <v>12.29</v>
      </c>
      <c r="M3" s="2">
        <v>1</v>
      </c>
      <c r="N3" s="2">
        <f>$B$3*(1-ERF($B$5*0.1/2/SQRT($B$4*M3)))+$B$7</f>
        <v>0.20000000000000409</v>
      </c>
      <c r="O3" s="2">
        <f>$B$8*$B$3*(1-ERF($B$5*0.1/2/SQRT($B$4*M3)))+$B$7</f>
        <v>0.20000000000000534</v>
      </c>
      <c r="P3" s="40">
        <f t="shared" ref="P3:P52" si="0">$B$6</f>
        <v>2</v>
      </c>
    </row>
    <row r="4" spans="1:16" ht="25.5" customHeight="1" x14ac:dyDescent="0.15">
      <c r="A4" s="9" t="s">
        <v>10</v>
      </c>
      <c r="B4" s="21">
        <v>0.752</v>
      </c>
      <c r="M4" s="2">
        <v>2</v>
      </c>
      <c r="N4" s="2">
        <f t="shared" ref="N4:N52" si="1">$B$3*(1-ERF($B$5*0.1/2/SQRT($B$4*M4)))+$B$7</f>
        <v>0.20000009987066703</v>
      </c>
      <c r="O4" s="2">
        <f t="shared" ref="O4:O52" si="2">$B$8*$B$3*(1-ERF($B$5*0.1/2/SQRT($B$4*M4)))+$B$7</f>
        <v>0.2000001298318671</v>
      </c>
      <c r="P4" s="40">
        <f t="shared" si="0"/>
        <v>2</v>
      </c>
    </row>
    <row r="5" spans="1:16" ht="25.5" customHeight="1" x14ac:dyDescent="0.15">
      <c r="A5" s="9" t="s">
        <v>11</v>
      </c>
      <c r="B5" s="17">
        <v>100</v>
      </c>
      <c r="M5" s="2">
        <v>3</v>
      </c>
      <c r="N5" s="2">
        <f t="shared" si="1"/>
        <v>0.20003077889771426</v>
      </c>
      <c r="O5" s="2">
        <f t="shared" si="2"/>
        <v>0.20004001256702852</v>
      </c>
      <c r="P5" s="40">
        <f t="shared" si="0"/>
        <v>2</v>
      </c>
    </row>
    <row r="6" spans="1:16" ht="25.5" customHeight="1" x14ac:dyDescent="0.15">
      <c r="A6" s="9" t="s">
        <v>18</v>
      </c>
      <c r="B6" s="18">
        <v>2</v>
      </c>
      <c r="M6" s="2">
        <v>4</v>
      </c>
      <c r="N6" s="2">
        <f t="shared" si="1"/>
        <v>0.20056055424910771</v>
      </c>
      <c r="O6" s="2">
        <f t="shared" si="2"/>
        <v>0.20072872052384</v>
      </c>
      <c r="P6" s="40">
        <f t="shared" si="0"/>
        <v>2</v>
      </c>
    </row>
    <row r="7" spans="1:16" ht="25.5" customHeight="1" x14ac:dyDescent="0.15">
      <c r="A7" s="9" t="s">
        <v>20</v>
      </c>
      <c r="B7" s="18">
        <v>0.2</v>
      </c>
      <c r="M7" s="2">
        <v>5</v>
      </c>
      <c r="N7" s="2">
        <f t="shared" si="1"/>
        <v>0.20326554481738204</v>
      </c>
      <c r="O7" s="2">
        <f t="shared" si="2"/>
        <v>0.20424520826259665</v>
      </c>
      <c r="P7" s="40">
        <f t="shared" si="0"/>
        <v>2</v>
      </c>
    </row>
    <row r="8" spans="1:16" ht="25.5" customHeight="1" x14ac:dyDescent="0.15">
      <c r="A8" s="9" t="s">
        <v>14</v>
      </c>
      <c r="B8" s="35">
        <v>1.3</v>
      </c>
      <c r="M8" s="2">
        <v>6</v>
      </c>
      <c r="N8" s="2">
        <f t="shared" si="1"/>
        <v>0.21071570083386149</v>
      </c>
      <c r="O8" s="2">
        <f t="shared" si="2"/>
        <v>0.21393041108401994</v>
      </c>
      <c r="P8" s="40">
        <f t="shared" si="0"/>
        <v>2</v>
      </c>
    </row>
    <row r="9" spans="1:16" ht="25.5" customHeight="1" x14ac:dyDescent="0.15">
      <c r="A9" s="26"/>
      <c r="B9" s="36"/>
      <c r="C9" s="22"/>
      <c r="M9" s="2">
        <v>7</v>
      </c>
      <c r="N9" s="2">
        <f t="shared" si="1"/>
        <v>0.22527342084975746</v>
      </c>
      <c r="O9" s="2">
        <f t="shared" si="2"/>
        <v>0.2328554471046847</v>
      </c>
      <c r="P9" s="40">
        <f t="shared" si="0"/>
        <v>2</v>
      </c>
    </row>
    <row r="10" spans="1:16" ht="25.5" customHeight="1" x14ac:dyDescent="0.15">
      <c r="A10" s="23"/>
      <c r="B10" s="37" t="s">
        <v>17</v>
      </c>
      <c r="C10" s="37" t="s">
        <v>16</v>
      </c>
      <c r="M10" s="2">
        <v>8</v>
      </c>
      <c r="N10" s="2">
        <f t="shared" si="1"/>
        <v>0.24842505407060611</v>
      </c>
      <c r="O10" s="2">
        <f t="shared" si="2"/>
        <v>0.26295257029178798</v>
      </c>
      <c r="P10" s="40">
        <f t="shared" si="0"/>
        <v>2</v>
      </c>
    </row>
    <row r="11" spans="1:16" ht="25.5" customHeight="1" x14ac:dyDescent="0.15">
      <c r="A11" s="9" t="s">
        <v>12</v>
      </c>
      <c r="B11" s="19">
        <f>IF(($B$6-$B$7)&lt;$B$3, ROUNDDOWN( (0.1*$B$5)^2 / (2*$B$4) / (( NORMSINV(( 1-0.5*($B$6-$B$7)/$B$3/$B$8) ) )^2),0 ), "∞")</f>
        <v>26</v>
      </c>
      <c r="C11" s="38">
        <f>IF(($B$6-$B$7)&lt;$B$3, ROUNDDOWN( (0.1*$B$5)^2 / (2*$B$4) / (( NORMSINV( 1-0.5*($B$6-$B$7)/$B$3 ) )^2),0 ), "∞")</f>
        <v>31</v>
      </c>
      <c r="M11" s="2">
        <v>9</v>
      </c>
      <c r="N11" s="2">
        <f t="shared" si="1"/>
        <v>0.28070985732145415</v>
      </c>
      <c r="O11" s="2">
        <f t="shared" si="2"/>
        <v>0.30492281451789038</v>
      </c>
      <c r="P11" s="40">
        <f t="shared" si="0"/>
        <v>2</v>
      </c>
    </row>
    <row r="12" spans="1:16" ht="25.5" customHeight="1" x14ac:dyDescent="0.15">
      <c r="A12" s="16" t="s">
        <v>13</v>
      </c>
      <c r="B12" s="20">
        <f>B11-$B$2</f>
        <v>11</v>
      </c>
      <c r="C12" s="39">
        <f>C11-$B$2</f>
        <v>16</v>
      </c>
      <c r="M12" s="2">
        <v>10</v>
      </c>
      <c r="N12" s="2">
        <f t="shared" si="1"/>
        <v>0.3219352907753234</v>
      </c>
      <c r="O12" s="2">
        <f t="shared" si="2"/>
        <v>0.35851587800792045</v>
      </c>
      <c r="P12" s="40">
        <f t="shared" si="0"/>
        <v>2</v>
      </c>
    </row>
    <row r="13" spans="1:16" ht="25.5" customHeight="1" x14ac:dyDescent="0.15">
      <c r="M13" s="2">
        <v>11</v>
      </c>
      <c r="N13" s="2">
        <f t="shared" si="1"/>
        <v>0.37144282451318156</v>
      </c>
      <c r="O13" s="2">
        <f t="shared" si="2"/>
        <v>0.42287567186713604</v>
      </c>
      <c r="P13" s="40">
        <f t="shared" si="0"/>
        <v>2</v>
      </c>
    </row>
    <row r="14" spans="1:16" ht="25.5" customHeight="1" x14ac:dyDescent="0.15">
      <c r="M14" s="2">
        <v>12</v>
      </c>
      <c r="N14" s="2">
        <f t="shared" si="1"/>
        <v>0.42832729271387315</v>
      </c>
      <c r="O14" s="2">
        <f t="shared" si="2"/>
        <v>0.49682548052803516</v>
      </c>
      <c r="P14" s="40">
        <f t="shared" si="0"/>
        <v>2</v>
      </c>
    </row>
    <row r="15" spans="1:16" ht="25.5" customHeight="1" x14ac:dyDescent="0.15">
      <c r="A15" s="1"/>
      <c r="B15" s="1"/>
      <c r="C15" s="1"/>
      <c r="M15" s="2">
        <v>13</v>
      </c>
      <c r="N15" s="2">
        <f t="shared" si="1"/>
        <v>0.49159003390845479</v>
      </c>
      <c r="O15" s="2">
        <f t="shared" si="2"/>
        <v>0.5790670440809913</v>
      </c>
      <c r="P15" s="40">
        <f t="shared" si="0"/>
        <v>2</v>
      </c>
    </row>
    <row r="16" spans="1:16" ht="25.5" customHeight="1" x14ac:dyDescent="0.15">
      <c r="A16" s="1"/>
      <c r="B16" s="1"/>
      <c r="C16" s="1"/>
      <c r="M16" s="2">
        <v>14</v>
      </c>
      <c r="N16" s="2">
        <f t="shared" si="1"/>
        <v>0.56023507946587126</v>
      </c>
      <c r="O16" s="2">
        <f t="shared" si="2"/>
        <v>0.66830560330563271</v>
      </c>
      <c r="P16" s="40">
        <f t="shared" si="0"/>
        <v>2</v>
      </c>
    </row>
    <row r="17" spans="1:16" ht="25.5" customHeight="1" x14ac:dyDescent="0.15">
      <c r="A17" s="1"/>
      <c r="B17" s="1"/>
      <c r="C17" s="1"/>
      <c r="M17" s="2">
        <v>15</v>
      </c>
      <c r="N17" s="2">
        <f t="shared" si="1"/>
        <v>0.63332402137138311</v>
      </c>
      <c r="O17" s="2">
        <f t="shared" si="2"/>
        <v>0.7633212277827981</v>
      </c>
      <c r="P17" s="40">
        <f t="shared" si="0"/>
        <v>2</v>
      </c>
    </row>
    <row r="18" spans="1:16" ht="25.5" customHeight="1" x14ac:dyDescent="0.15">
      <c r="A18" s="1"/>
      <c r="B18" s="44"/>
      <c r="C18" s="45"/>
      <c r="M18" s="2">
        <v>16</v>
      </c>
      <c r="N18" s="2">
        <f t="shared" si="1"/>
        <v>0.71000346852397489</v>
      </c>
      <c r="O18" s="2">
        <f t="shared" si="2"/>
        <v>0.86300450908116755</v>
      </c>
      <c r="P18" s="40">
        <f t="shared" si="0"/>
        <v>2</v>
      </c>
    </row>
    <row r="19" spans="1:16" ht="25.5" customHeight="1" x14ac:dyDescent="0.15">
      <c r="A19" s="1"/>
      <c r="B19" s="1"/>
      <c r="C19" s="1"/>
      <c r="M19" s="2">
        <v>17</v>
      </c>
      <c r="N19" s="2">
        <f t="shared" si="1"/>
        <v>0.78951541252261781</v>
      </c>
      <c r="O19" s="2">
        <f t="shared" si="2"/>
        <v>0.96637003627940321</v>
      </c>
      <c r="P19" s="40">
        <f t="shared" si="0"/>
        <v>2</v>
      </c>
    </row>
    <row r="20" spans="1:16" ht="25.5" customHeight="1" x14ac:dyDescent="0.15">
      <c r="A20" s="1"/>
      <c r="B20" s="1"/>
      <c r="C20" s="1"/>
      <c r="M20" s="2">
        <v>18</v>
      </c>
      <c r="N20" s="2">
        <f t="shared" si="1"/>
        <v>0.87119752837912134</v>
      </c>
      <c r="O20" s="2">
        <f t="shared" si="2"/>
        <v>1.0725567868928578</v>
      </c>
      <c r="P20" s="40">
        <f t="shared" si="0"/>
        <v>2</v>
      </c>
    </row>
    <row r="21" spans="1:16" ht="25.5" customHeight="1" x14ac:dyDescent="0.15">
      <c r="A21" s="1"/>
      <c r="B21" s="1"/>
      <c r="C21" s="1"/>
      <c r="M21" s="2">
        <v>19</v>
      </c>
      <c r="N21" s="2">
        <f t="shared" si="1"/>
        <v>0.95447795070621999</v>
      </c>
      <c r="O21" s="2">
        <f t="shared" si="2"/>
        <v>1.1808213359180861</v>
      </c>
      <c r="P21" s="40">
        <f t="shared" si="0"/>
        <v>2</v>
      </c>
    </row>
    <row r="22" spans="1:16" ht="25.5" customHeight="1" x14ac:dyDescent="0.15">
      <c r="A22" s="1"/>
      <c r="B22" s="1"/>
      <c r="C22" s="1"/>
      <c r="M22" s="2">
        <v>20</v>
      </c>
      <c r="N22" s="2">
        <f t="shared" si="1"/>
        <v>1.0388673492566165</v>
      </c>
      <c r="O22" s="2">
        <f t="shared" si="2"/>
        <v>1.2905275540336016</v>
      </c>
      <c r="P22" s="40">
        <f t="shared" si="0"/>
        <v>2</v>
      </c>
    </row>
    <row r="23" spans="1:16" ht="25.5" customHeight="1" x14ac:dyDescent="0.15">
      <c r="A23" s="1"/>
      <c r="B23" s="1"/>
      <c r="C23" s="1"/>
      <c r="M23" s="2">
        <v>21</v>
      </c>
      <c r="N23" s="2">
        <f t="shared" si="1"/>
        <v>1.123949997907193</v>
      </c>
      <c r="O23" s="2">
        <f t="shared" si="2"/>
        <v>1.401134997279351</v>
      </c>
      <c r="P23" s="40">
        <f t="shared" si="0"/>
        <v>2</v>
      </c>
    </row>
    <row r="24" spans="1:16" ht="25.5" customHeight="1" x14ac:dyDescent="0.15">
      <c r="A24" s="1"/>
      <c r="B24" s="1"/>
      <c r="C24" s="1"/>
      <c r="M24" s="2">
        <v>22</v>
      </c>
      <c r="N24" s="2">
        <f t="shared" si="1"/>
        <v>1.2093748108340434</v>
      </c>
      <c r="O24" s="2">
        <f t="shared" si="2"/>
        <v>1.5121872540842565</v>
      </c>
      <c r="P24" s="40">
        <f t="shared" si="0"/>
        <v>2</v>
      </c>
    </row>
    <row r="25" spans="1:16" ht="25.5" customHeight="1" x14ac:dyDescent="0.15">
      <c r="A25" s="1"/>
      <c r="B25" s="1"/>
      <c r="C25" s="1"/>
      <c r="M25" s="2">
        <v>23</v>
      </c>
      <c r="N25" s="2">
        <f t="shared" si="1"/>
        <v>1.2948468715348391</v>
      </c>
      <c r="O25" s="2">
        <f t="shared" si="2"/>
        <v>1.623300932995291</v>
      </c>
      <c r="P25" s="40">
        <f t="shared" si="0"/>
        <v>2</v>
      </c>
    </row>
    <row r="26" spans="1:16" ht="25.5" customHeight="1" x14ac:dyDescent="0.15">
      <c r="A26" s="1"/>
      <c r="B26" s="1"/>
      <c r="C26" s="1"/>
      <c r="M26" s="2">
        <v>24</v>
      </c>
      <c r="N26" s="2">
        <f t="shared" si="1"/>
        <v>1.3801197081353531</v>
      </c>
      <c r="O26" s="2">
        <f t="shared" si="2"/>
        <v>1.7341556205759592</v>
      </c>
      <c r="P26" s="40">
        <f t="shared" si="0"/>
        <v>2</v>
      </c>
    </row>
    <row r="27" spans="1:16" ht="25.5" customHeight="1" x14ac:dyDescent="0.15">
      <c r="A27" s="1"/>
      <c r="B27" s="1"/>
      <c r="C27" s="1"/>
      <c r="M27" s="2">
        <v>25</v>
      </c>
      <c r="N27" s="2">
        <f t="shared" si="1"/>
        <v>1.4649884075542634</v>
      </c>
      <c r="O27" s="2">
        <f t="shared" si="2"/>
        <v>1.8444849298205426</v>
      </c>
      <c r="P27" s="40">
        <f t="shared" si="0"/>
        <v>2</v>
      </c>
    </row>
    <row r="28" spans="1:16" ht="25.5" customHeight="1" x14ac:dyDescent="0.15">
      <c r="A28" s="1"/>
      <c r="B28" s="1"/>
      <c r="C28" s="1"/>
      <c r="M28" s="2">
        <v>26</v>
      </c>
      <c r="N28" s="2">
        <f t="shared" si="1"/>
        <v>1.5492835696158096</v>
      </c>
      <c r="O28" s="2">
        <f t="shared" si="2"/>
        <v>1.9540686405005527</v>
      </c>
      <c r="P28" s="40">
        <f t="shared" si="0"/>
        <v>2</v>
      </c>
    </row>
    <row r="29" spans="1:16" ht="25.5" customHeight="1" x14ac:dyDescent="0.15">
      <c r="A29" s="1"/>
      <c r="B29" s="1"/>
      <c r="C29" s="1"/>
      <c r="M29" s="2">
        <v>27</v>
      </c>
      <c r="N29" s="2">
        <f t="shared" si="1"/>
        <v>1.6328660532606769</v>
      </c>
      <c r="O29" s="2">
        <f t="shared" si="2"/>
        <v>2.0627258692388803</v>
      </c>
      <c r="P29" s="40">
        <f t="shared" si="0"/>
        <v>2</v>
      </c>
    </row>
    <row r="30" spans="1:16" ht="25.5" customHeight="1" x14ac:dyDescent="0.15">
      <c r="A30" s="1"/>
      <c r="B30" s="1"/>
      <c r="C30" s="1"/>
      <c r="M30" s="2">
        <v>28</v>
      </c>
      <c r="N30" s="2">
        <f t="shared" si="1"/>
        <v>1.7156224436781851</v>
      </c>
      <c r="O30" s="2">
        <f t="shared" si="2"/>
        <v>2.1703091767816409</v>
      </c>
      <c r="P30" s="40">
        <f t="shared" si="0"/>
        <v>2</v>
      </c>
    </row>
    <row r="31" spans="1:16" ht="25.5" customHeight="1" x14ac:dyDescent="0.15">
      <c r="A31" s="1"/>
      <c r="B31" s="1"/>
      <c r="C31" s="1"/>
      <c r="M31" s="2">
        <v>29</v>
      </c>
      <c r="N31" s="2">
        <f t="shared" si="1"/>
        <v>1.7974611608939233</v>
      </c>
      <c r="O31" s="2">
        <f t="shared" si="2"/>
        <v>2.2766995091621007</v>
      </c>
      <c r="P31" s="40">
        <f t="shared" si="0"/>
        <v>2</v>
      </c>
    </row>
    <row r="32" spans="1:16" ht="25.5" customHeight="1" x14ac:dyDescent="0.15">
      <c r="A32" s="1"/>
      <c r="B32" s="1"/>
      <c r="C32" s="1"/>
      <c r="M32" s="2">
        <v>30</v>
      </c>
      <c r="N32" s="2">
        <f t="shared" si="1"/>
        <v>1.8783091305639112</v>
      </c>
      <c r="O32" s="2">
        <f t="shared" si="2"/>
        <v>2.3818018697330849</v>
      </c>
      <c r="P32" s="40">
        <f t="shared" si="0"/>
        <v>2</v>
      </c>
    </row>
    <row r="33" spans="1:16" ht="25.5" customHeight="1" x14ac:dyDescent="0.15">
      <c r="A33" s="1"/>
      <c r="B33" s="1"/>
      <c r="C33" s="1"/>
      <c r="M33" s="2">
        <v>31</v>
      </c>
      <c r="N33" s="2">
        <f t="shared" si="1"/>
        <v>1.9581089424642533</v>
      </c>
      <c r="O33" s="2">
        <f t="shared" si="2"/>
        <v>2.4855416252035298</v>
      </c>
      <c r="P33" s="40">
        <f t="shared" si="0"/>
        <v>2</v>
      </c>
    </row>
    <row r="34" spans="1:16" ht="25.5" customHeight="1" x14ac:dyDescent="0.15">
      <c r="A34" s="1"/>
      <c r="B34" s="1"/>
      <c r="C34" s="1"/>
      <c r="M34" s="2">
        <v>32</v>
      </c>
      <c r="N34" s="2">
        <f t="shared" si="1"/>
        <v>2.0368164290330539</v>
      </c>
      <c r="O34" s="2">
        <f t="shared" si="2"/>
        <v>2.5878613577429705</v>
      </c>
      <c r="P34" s="40">
        <f t="shared" si="0"/>
        <v>2</v>
      </c>
    </row>
    <row r="35" spans="1:16" ht="25.5" customHeight="1" x14ac:dyDescent="0.15">
      <c r="A35" s="1"/>
      <c r="B35" s="1"/>
      <c r="C35" s="1"/>
      <c r="M35" s="2">
        <v>33</v>
      </c>
      <c r="N35" s="2">
        <f t="shared" si="1"/>
        <v>2.1143986039197533</v>
      </c>
      <c r="O35" s="2">
        <f t="shared" si="2"/>
        <v>2.6887181850956794</v>
      </c>
      <c r="P35" s="40">
        <f t="shared" si="0"/>
        <v>2</v>
      </c>
    </row>
    <row r="36" spans="1:16" ht="25.5" customHeight="1" x14ac:dyDescent="0.15">
      <c r="A36" s="1"/>
      <c r="B36" s="1"/>
      <c r="C36" s="1"/>
      <c r="M36" s="2">
        <v>34</v>
      </c>
      <c r="N36" s="2">
        <f t="shared" si="1"/>
        <v>2.1908319080366545</v>
      </c>
      <c r="O36" s="2">
        <f t="shared" si="2"/>
        <v>2.7880814804476515</v>
      </c>
      <c r="P36" s="40">
        <f t="shared" si="0"/>
        <v>2</v>
      </c>
    </row>
    <row r="37" spans="1:16" ht="25.5" customHeight="1" x14ac:dyDescent="0.15">
      <c r="A37" s="1"/>
      <c r="B37" s="1"/>
      <c r="C37" s="1"/>
      <c r="M37" s="2">
        <v>35</v>
      </c>
      <c r="N37" s="2">
        <f t="shared" si="1"/>
        <v>2.2661007176719159</v>
      </c>
      <c r="O37" s="2">
        <f t="shared" si="2"/>
        <v>2.8859309329734906</v>
      </c>
      <c r="P37" s="40">
        <f t="shared" si="0"/>
        <v>2</v>
      </c>
    </row>
    <row r="38" spans="1:16" ht="25.5" customHeight="1" x14ac:dyDescent="0.15">
      <c r="A38" s="1"/>
      <c r="B38" s="1"/>
      <c r="C38" s="1"/>
      <c r="M38" s="2">
        <v>36</v>
      </c>
      <c r="N38" s="2">
        <f t="shared" si="1"/>
        <v>2.3401960756182261</v>
      </c>
      <c r="O38" s="2">
        <f t="shared" si="2"/>
        <v>2.9822548983036943</v>
      </c>
      <c r="P38" s="40">
        <f t="shared" si="0"/>
        <v>2</v>
      </c>
    </row>
    <row r="39" spans="1:16" ht="25.5" customHeight="1" x14ac:dyDescent="0.15">
      <c r="A39" s="1"/>
      <c r="B39" s="1"/>
      <c r="C39" s="1"/>
      <c r="M39" s="2">
        <v>37</v>
      </c>
      <c r="N39" s="2">
        <f t="shared" si="1"/>
        <v>2.4131146119335325</v>
      </c>
      <c r="O39" s="2">
        <f t="shared" si="2"/>
        <v>3.077048995513592</v>
      </c>
      <c r="P39" s="40">
        <f t="shared" si="0"/>
        <v>2</v>
      </c>
    </row>
    <row r="40" spans="1:16" ht="25.5" customHeight="1" x14ac:dyDescent="0.15">
      <c r="A40" s="1"/>
      <c r="B40" s="1"/>
      <c r="C40" s="1"/>
      <c r="M40" s="2">
        <v>38</v>
      </c>
      <c r="N40" s="2">
        <f t="shared" si="1"/>
        <v>2.4848576258891186</v>
      </c>
      <c r="O40" s="2">
        <f t="shared" si="2"/>
        <v>3.1703149136558544</v>
      </c>
      <c r="P40" s="40">
        <f t="shared" si="0"/>
        <v>2</v>
      </c>
    </row>
    <row r="41" spans="1:16" ht="25.5" customHeight="1" x14ac:dyDescent="0.15">
      <c r="A41" s="1"/>
      <c r="B41" s="1"/>
      <c r="C41" s="1"/>
      <c r="M41" s="2">
        <v>39</v>
      </c>
      <c r="N41" s="2">
        <f t="shared" si="1"/>
        <v>2.555430304924077</v>
      </c>
      <c r="O41" s="2">
        <f t="shared" si="2"/>
        <v>3.2620593964013</v>
      </c>
      <c r="P41" s="40">
        <f t="shared" si="0"/>
        <v>2</v>
      </c>
    </row>
    <row r="42" spans="1:16" ht="25.5" customHeight="1" x14ac:dyDescent="0.15">
      <c r="A42" s="1"/>
      <c r="B42" s="1"/>
      <c r="C42" s="1"/>
      <c r="M42" s="2">
        <v>40</v>
      </c>
      <c r="N42" s="2">
        <f t="shared" si="1"/>
        <v>2.6248410600797221</v>
      </c>
      <c r="O42" s="2">
        <f t="shared" si="2"/>
        <v>3.352293378103639</v>
      </c>
      <c r="P42" s="40">
        <f t="shared" si="0"/>
        <v>2</v>
      </c>
    </row>
    <row r="43" spans="1:16" ht="25.5" customHeight="1" x14ac:dyDescent="0.15">
      <c r="A43" s="1"/>
      <c r="B43" s="1"/>
      <c r="C43" s="1"/>
      <c r="M43" s="2">
        <v>41</v>
      </c>
      <c r="N43" s="2">
        <f t="shared" si="1"/>
        <v>2.6931009605038589</v>
      </c>
      <c r="O43" s="2">
        <f t="shared" si="2"/>
        <v>3.4410312486550167</v>
      </c>
      <c r="P43" s="40">
        <f t="shared" si="0"/>
        <v>2</v>
      </c>
    </row>
    <row r="44" spans="1:16" ht="25.5" customHeight="1" x14ac:dyDescent="0.15">
      <c r="A44" s="1"/>
      <c r="B44" s="1"/>
      <c r="C44" s="1"/>
      <c r="M44" s="2">
        <v>42</v>
      </c>
      <c r="N44" s="2">
        <f t="shared" si="1"/>
        <v>2.760223252263077</v>
      </c>
      <c r="O44" s="2">
        <f t="shared" si="2"/>
        <v>3.5282902279420005</v>
      </c>
      <c r="P44" s="40">
        <f t="shared" si="0"/>
        <v>2</v>
      </c>
    </row>
    <row r="45" spans="1:16" ht="25.5" customHeight="1" x14ac:dyDescent="0.15">
      <c r="A45" s="1"/>
      <c r="B45" s="1"/>
      <c r="C45" s="1"/>
      <c r="M45" s="2">
        <v>43</v>
      </c>
      <c r="N45" s="2">
        <f t="shared" si="1"/>
        <v>2.8262229489462301</v>
      </c>
      <c r="O45" s="2">
        <f t="shared" si="2"/>
        <v>3.6140898336300991</v>
      </c>
      <c r="P45" s="40">
        <f t="shared" si="0"/>
        <v>2</v>
      </c>
    </row>
    <row r="46" spans="1:16" ht="25.5" customHeight="1" x14ac:dyDescent="0.15">
      <c r="A46" s="1"/>
      <c r="B46" s="1"/>
      <c r="C46" s="1"/>
      <c r="M46" s="2">
        <v>44</v>
      </c>
      <c r="N46" s="2">
        <f t="shared" si="1"/>
        <v>2.8911164834426937</v>
      </c>
      <c r="O46" s="2">
        <f t="shared" si="2"/>
        <v>3.6984514284755021</v>
      </c>
      <c r="P46" s="40">
        <f t="shared" si="0"/>
        <v>2</v>
      </c>
    </row>
    <row r="47" spans="1:16" ht="25.5" customHeight="1" x14ac:dyDescent="0.15">
      <c r="A47" s="1"/>
      <c r="B47" s="1"/>
      <c r="C47" s="1"/>
      <c r="M47" s="2">
        <v>45</v>
      </c>
      <c r="N47" s="2">
        <f t="shared" si="1"/>
        <v>2.9549214118861022</v>
      </c>
      <c r="O47" s="2">
        <f t="shared" si="2"/>
        <v>3.7813978354519331</v>
      </c>
      <c r="P47" s="40">
        <f t="shared" si="0"/>
        <v>2</v>
      </c>
    </row>
    <row r="48" spans="1:16" ht="25.5" customHeight="1" x14ac:dyDescent="0.15">
      <c r="A48" s="1"/>
      <c r="B48" s="1"/>
      <c r="C48" s="1"/>
      <c r="M48" s="2">
        <v>46</v>
      </c>
      <c r="N48" s="2">
        <f t="shared" si="1"/>
        <v>3.0176561621129965</v>
      </c>
      <c r="O48" s="2">
        <f t="shared" si="2"/>
        <v>3.8629530107468955</v>
      </c>
      <c r="P48" s="40">
        <f t="shared" si="0"/>
        <v>2</v>
      </c>
    </row>
    <row r="49" spans="1:16" ht="25.5" customHeight="1" x14ac:dyDescent="0.15">
      <c r="A49" s="1"/>
      <c r="B49" s="1"/>
      <c r="C49" s="1"/>
      <c r="M49" s="2">
        <v>47</v>
      </c>
      <c r="N49" s="2">
        <f t="shared" si="1"/>
        <v>3.0793398201344866</v>
      </c>
      <c r="O49" s="2">
        <f t="shared" si="2"/>
        <v>3.9431417661748327</v>
      </c>
      <c r="P49" s="40">
        <f t="shared" si="0"/>
        <v>2</v>
      </c>
    </row>
    <row r="50" spans="1:16" ht="25.5" customHeight="1" x14ac:dyDescent="0.15">
      <c r="A50" s="1"/>
      <c r="B50" s="1"/>
      <c r="C50" s="1"/>
      <c r="M50" s="2">
        <v>48</v>
      </c>
      <c r="N50" s="2">
        <f t="shared" si="1"/>
        <v>3.1399919490903314</v>
      </c>
      <c r="O50" s="2">
        <f t="shared" si="2"/>
        <v>4.0219895338174307</v>
      </c>
      <c r="P50" s="40">
        <f t="shared" si="0"/>
        <v>2</v>
      </c>
    </row>
    <row r="51" spans="1:16" ht="25.5" customHeight="1" x14ac:dyDescent="0.15">
      <c r="A51" s="1"/>
      <c r="B51" s="1"/>
      <c r="C51" s="1"/>
      <c r="M51" s="2">
        <v>49</v>
      </c>
      <c r="N51" s="2">
        <f t="shared" si="1"/>
        <v>3.1996324359767185</v>
      </c>
      <c r="O51" s="2">
        <f t="shared" si="2"/>
        <v>4.0995221667697344</v>
      </c>
      <c r="P51" s="40">
        <f t="shared" si="0"/>
        <v>2</v>
      </c>
    </row>
    <row r="52" spans="1:16" ht="25.5" customHeight="1" x14ac:dyDescent="0.15">
      <c r="A52" s="1"/>
      <c r="B52" s="1"/>
      <c r="C52" s="1"/>
      <c r="M52" s="2">
        <v>50</v>
      </c>
      <c r="N52" s="2">
        <f t="shared" si="1"/>
        <v>3.2582813621348268</v>
      </c>
      <c r="O52" s="2">
        <f t="shared" si="2"/>
        <v>4.1757657707752749</v>
      </c>
      <c r="P52" s="40">
        <f t="shared" si="0"/>
        <v>2</v>
      </c>
    </row>
    <row r="53" spans="1:16" ht="25.5" customHeight="1" x14ac:dyDescent="0.15">
      <c r="A53" s="1"/>
      <c r="B53" s="1"/>
      <c r="C53" s="1"/>
      <c r="M53" s="2"/>
      <c r="N53" s="2"/>
      <c r="O53" s="2"/>
    </row>
    <row r="54" spans="1:16" ht="25.5" customHeight="1" x14ac:dyDescent="0.15">
      <c r="A54" s="1"/>
      <c r="B54" s="1"/>
      <c r="C54" s="1"/>
      <c r="M54" s="2"/>
      <c r="N54" s="2"/>
      <c r="O54" s="2"/>
    </row>
    <row r="55" spans="1:16" ht="25.5" customHeight="1" x14ac:dyDescent="0.15">
      <c r="A55" s="1"/>
      <c r="B55" s="1"/>
      <c r="C55" s="1"/>
    </row>
    <row r="56" spans="1:16" ht="25.5" customHeight="1" x14ac:dyDescent="0.15">
      <c r="A56" s="1"/>
      <c r="B56" s="1"/>
      <c r="C56" s="1"/>
    </row>
    <row r="57" spans="1:16" ht="25.5" customHeight="1" x14ac:dyDescent="0.15">
      <c r="A57" s="1"/>
      <c r="B57" s="1"/>
      <c r="C57" s="1"/>
    </row>
    <row r="58" spans="1:16" ht="25.5" customHeight="1" x14ac:dyDescent="0.15">
      <c r="A58" s="1"/>
      <c r="B58" s="1"/>
      <c r="C58" s="1"/>
    </row>
    <row r="59" spans="1:16" ht="25.5" customHeight="1" x14ac:dyDescent="0.15">
      <c r="A59" s="1"/>
      <c r="B59" s="1"/>
      <c r="C59" s="1"/>
    </row>
    <row r="60" spans="1:16" ht="25.5" customHeight="1" x14ac:dyDescent="0.15">
      <c r="A60" s="1"/>
      <c r="B60" s="1"/>
      <c r="C60" s="1"/>
    </row>
    <row r="61" spans="1:16" ht="25.5" customHeight="1" x14ac:dyDescent="0.15">
      <c r="A61" s="1"/>
      <c r="B61" s="1"/>
      <c r="C61" s="1"/>
    </row>
    <row r="62" spans="1:16" ht="25.5" customHeight="1" x14ac:dyDescent="0.15">
      <c r="A62" s="1"/>
      <c r="B62" s="1"/>
      <c r="C62" s="1"/>
    </row>
    <row r="63" spans="1:16" ht="25.5" customHeight="1" x14ac:dyDescent="0.15">
      <c r="A63" s="1"/>
      <c r="B63" s="1"/>
      <c r="C63" s="1"/>
    </row>
    <row r="64" spans="1:16" ht="25.5" customHeight="1" x14ac:dyDescent="0.15">
      <c r="A64" s="1"/>
      <c r="B64" s="1"/>
      <c r="C64" s="1"/>
    </row>
    <row r="65" spans="1:3" ht="25.5" customHeight="1" x14ac:dyDescent="0.15">
      <c r="A65" s="1"/>
      <c r="B65" s="1"/>
      <c r="C65" s="1"/>
    </row>
  </sheetData>
  <sheetProtection selectLockedCells="1"/>
  <dataConsolidate/>
  <phoneticPr fontId="1"/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9"/>
  <sheetViews>
    <sheetView view="pageBreakPreview" zoomScale="70" zoomScaleNormal="70" zoomScaleSheetLayoutView="70" workbookViewId="0">
      <selection activeCell="K30" sqref="K30"/>
    </sheetView>
  </sheetViews>
  <sheetFormatPr defaultRowHeight="25.5" customHeight="1" x14ac:dyDescent="0.15"/>
  <cols>
    <col min="1" max="3" width="17.875" style="2" customWidth="1"/>
    <col min="4" max="4" width="10.125" style="2" bestFit="1" customWidth="1"/>
    <col min="5" max="5" width="17.5" style="2" customWidth="1"/>
    <col min="6" max="6" width="9" style="2" customWidth="1"/>
    <col min="7" max="7" width="21.625" style="2" customWidth="1"/>
    <col min="8" max="8" width="15.625" style="2" customWidth="1"/>
    <col min="9" max="9" width="15.625" style="1" customWidth="1"/>
    <col min="10" max="16384" width="9" style="1"/>
  </cols>
  <sheetData>
    <row r="1" spans="1:21" ht="25.5" customHeight="1" x14ac:dyDescent="0.15">
      <c r="A1" s="2" t="s">
        <v>0</v>
      </c>
      <c r="G1" s="24"/>
      <c r="H1" s="24"/>
      <c r="I1" s="25"/>
    </row>
    <row r="2" spans="1:21" ht="25.5" customHeight="1" x14ac:dyDescent="0.15">
      <c r="A2" s="9" t="s">
        <v>1</v>
      </c>
      <c r="B2" s="10">
        <v>10</v>
      </c>
      <c r="C2" s="2" t="s">
        <v>7</v>
      </c>
      <c r="G2" s="26"/>
      <c r="H2" s="26"/>
      <c r="I2" s="25"/>
    </row>
    <row r="3" spans="1:21" ht="25.5" customHeight="1" x14ac:dyDescent="0.15">
      <c r="A3" s="9" t="s">
        <v>9</v>
      </c>
      <c r="B3" s="12">
        <v>2.4901303551493794</v>
      </c>
      <c r="G3" s="26"/>
      <c r="H3" s="27"/>
      <c r="I3" s="25"/>
    </row>
    <row r="4" spans="1:21" ht="25.5" customHeight="1" x14ac:dyDescent="0.15">
      <c r="A4" s="9" t="s">
        <v>10</v>
      </c>
      <c r="B4" s="12">
        <v>2.8630511537494461</v>
      </c>
      <c r="G4" s="26"/>
      <c r="H4" s="28"/>
      <c r="I4" s="25"/>
      <c r="U4" s="43"/>
    </row>
    <row r="5" spans="1:21" ht="25.5" customHeight="1" x14ac:dyDescent="0.15">
      <c r="G5" s="29"/>
      <c r="H5" s="30"/>
      <c r="I5" s="25"/>
    </row>
    <row r="6" spans="1:21" ht="25.5" customHeight="1" x14ac:dyDescent="0.15">
      <c r="A6" s="2" t="s">
        <v>2</v>
      </c>
      <c r="G6" s="24"/>
      <c r="H6" s="24"/>
      <c r="I6" s="25"/>
    </row>
    <row r="7" spans="1:21" ht="43.5" customHeight="1" x14ac:dyDescent="0.15">
      <c r="A7" s="3" t="s">
        <v>8</v>
      </c>
      <c r="B7" s="3" t="s">
        <v>3</v>
      </c>
      <c r="C7" s="5" t="s">
        <v>4</v>
      </c>
      <c r="D7" s="6" t="s">
        <v>5</v>
      </c>
      <c r="E7" s="4" t="s">
        <v>6</v>
      </c>
      <c r="F7" s="14"/>
      <c r="G7" s="14"/>
      <c r="H7" s="14"/>
    </row>
    <row r="8" spans="1:21" ht="25.5" customHeight="1" x14ac:dyDescent="0.15">
      <c r="A8" s="13">
        <v>10</v>
      </c>
      <c r="B8" s="11">
        <v>2.5</v>
      </c>
      <c r="C8" s="7">
        <f t="shared" ref="C8:C19" si="0">IF(A8&gt;0,$B$3*(1-ERF($A8*0.1/2/SQRT($B$4*$B$2)))," ")</f>
        <v>2.2283301485297642</v>
      </c>
      <c r="D8" s="8">
        <f>IF(A8&gt;0,(B8-C8)^2," ")</f>
        <v>7.3804508197859983E-2</v>
      </c>
      <c r="E8" s="41">
        <f>SUM(D8:D19)</f>
        <v>0.32833335897805871</v>
      </c>
      <c r="F8" s="15"/>
      <c r="G8" s="15"/>
      <c r="H8" s="15"/>
    </row>
    <row r="9" spans="1:21" ht="25.5" customHeight="1" x14ac:dyDescent="0.15">
      <c r="A9" s="13">
        <v>30</v>
      </c>
      <c r="B9" s="11">
        <v>1.5</v>
      </c>
      <c r="C9" s="7">
        <f t="shared" si="0"/>
        <v>1.7225996609445791</v>
      </c>
      <c r="D9" s="8">
        <f t="shared" ref="D9:D19" si="1">IF(A9&gt;0,(B9-C9)^2," ")</f>
        <v>4.9550609052641553E-2</v>
      </c>
    </row>
    <row r="10" spans="1:21" ht="25.5" customHeight="1" x14ac:dyDescent="0.15">
      <c r="A10" s="13">
        <v>50</v>
      </c>
      <c r="B10" s="11">
        <v>1</v>
      </c>
      <c r="C10" s="7">
        <f t="shared" si="0"/>
        <v>1.2669022538476349</v>
      </c>
      <c r="D10" s="8">
        <f t="shared" si="1"/>
        <v>7.1236813108947333E-2</v>
      </c>
    </row>
    <row r="11" spans="1:21" ht="25.5" customHeight="1" x14ac:dyDescent="0.15">
      <c r="A11" s="13">
        <v>70</v>
      </c>
      <c r="B11" s="11">
        <v>0.8</v>
      </c>
      <c r="C11" s="7">
        <f t="shared" si="0"/>
        <v>0.88383756687444581</v>
      </c>
      <c r="D11" s="8">
        <f t="shared" si="1"/>
        <v>7.028737619427166E-3</v>
      </c>
    </row>
    <row r="12" spans="1:21" ht="25.5" customHeight="1" x14ac:dyDescent="0.15">
      <c r="A12" s="13">
        <v>90</v>
      </c>
      <c r="B12" s="11">
        <v>0.7</v>
      </c>
      <c r="C12" s="7">
        <f t="shared" si="0"/>
        <v>0.58343364090038219</v>
      </c>
      <c r="D12" s="8">
        <f t="shared" si="1"/>
        <v>1.3587716073741042E-2</v>
      </c>
    </row>
    <row r="13" spans="1:21" ht="25.5" customHeight="1" x14ac:dyDescent="0.15">
      <c r="A13" s="13">
        <v>110</v>
      </c>
      <c r="B13" s="11">
        <v>0.7</v>
      </c>
      <c r="C13" s="7">
        <f t="shared" si="0"/>
        <v>0.36365943609870416</v>
      </c>
      <c r="D13" s="8">
        <f t="shared" si="1"/>
        <v>0.11312497492544164</v>
      </c>
    </row>
    <row r="14" spans="1:21" ht="25.5" customHeight="1" x14ac:dyDescent="0.15">
      <c r="A14" s="11"/>
      <c r="B14" s="11"/>
      <c r="C14" s="7" t="str">
        <f t="shared" si="0"/>
        <v xml:space="preserve"> </v>
      </c>
      <c r="D14" s="8" t="str">
        <f t="shared" si="1"/>
        <v xml:space="preserve"> </v>
      </c>
    </row>
    <row r="15" spans="1:21" ht="25.5" customHeight="1" x14ac:dyDescent="0.15">
      <c r="A15" s="11"/>
      <c r="B15" s="11"/>
      <c r="C15" s="7" t="str">
        <f t="shared" si="0"/>
        <v xml:space="preserve"> </v>
      </c>
      <c r="D15" s="8" t="str">
        <f t="shared" si="1"/>
        <v xml:space="preserve"> </v>
      </c>
    </row>
    <row r="16" spans="1:21" ht="25.5" customHeight="1" x14ac:dyDescent="0.15">
      <c r="A16" s="11"/>
      <c r="B16" s="11"/>
      <c r="C16" s="7" t="str">
        <f t="shared" si="0"/>
        <v xml:space="preserve"> </v>
      </c>
      <c r="D16" s="8" t="str">
        <f t="shared" si="1"/>
        <v xml:space="preserve"> </v>
      </c>
    </row>
    <row r="17" spans="1:4" ht="25.5" customHeight="1" x14ac:dyDescent="0.15">
      <c r="A17" s="11"/>
      <c r="B17" s="11"/>
      <c r="C17" s="7" t="str">
        <f t="shared" si="0"/>
        <v xml:space="preserve"> </v>
      </c>
      <c r="D17" s="8" t="str">
        <f t="shared" si="1"/>
        <v xml:space="preserve"> </v>
      </c>
    </row>
    <row r="18" spans="1:4" ht="25.5" customHeight="1" x14ac:dyDescent="0.15">
      <c r="A18" s="11"/>
      <c r="B18" s="11"/>
      <c r="C18" s="7" t="str">
        <f t="shared" si="0"/>
        <v xml:space="preserve"> </v>
      </c>
      <c r="D18" s="8" t="str">
        <f t="shared" si="1"/>
        <v xml:space="preserve"> </v>
      </c>
    </row>
    <row r="19" spans="1:4" ht="25.5" customHeight="1" x14ac:dyDescent="0.15">
      <c r="A19" s="11"/>
      <c r="B19" s="11"/>
      <c r="C19" s="7" t="str">
        <f t="shared" si="0"/>
        <v xml:space="preserve"> </v>
      </c>
      <c r="D19" s="8" t="str">
        <f t="shared" si="1"/>
        <v xml:space="preserve"> </v>
      </c>
    </row>
  </sheetData>
  <sheetProtection selectLockedCells="1"/>
  <dataConsolidate/>
  <phoneticPr fontId="1"/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view="pageBreakPreview" zoomScale="70" zoomScaleNormal="70" zoomScaleSheetLayoutView="70" workbookViewId="0">
      <selection activeCell="X17" sqref="X17"/>
    </sheetView>
  </sheetViews>
  <sheetFormatPr defaultRowHeight="25.5" customHeight="1" x14ac:dyDescent="0.15"/>
  <cols>
    <col min="1" max="4" width="17.875" style="2" customWidth="1"/>
    <col min="5" max="5" width="23" style="2" bestFit="1" customWidth="1"/>
    <col min="6" max="6" width="10.125" style="2" bestFit="1" customWidth="1"/>
    <col min="7" max="7" width="17.5" style="2" customWidth="1"/>
    <col min="8" max="8" width="9" style="2" customWidth="1"/>
    <col min="9" max="9" width="21.625" style="2" customWidth="1"/>
    <col min="10" max="10" width="15.625" style="2" customWidth="1"/>
    <col min="11" max="11" width="15.625" style="1" customWidth="1"/>
    <col min="12" max="16384" width="9" style="1"/>
  </cols>
  <sheetData>
    <row r="1" spans="1:11" ht="25.5" customHeight="1" x14ac:dyDescent="0.15">
      <c r="A1" s="2" t="s">
        <v>0</v>
      </c>
      <c r="I1" s="24"/>
      <c r="J1" s="24"/>
      <c r="K1" s="25"/>
    </row>
    <row r="2" spans="1:11" ht="25.5" customHeight="1" x14ac:dyDescent="0.15">
      <c r="A2" s="9" t="s">
        <v>1</v>
      </c>
      <c r="B2" s="10">
        <v>15</v>
      </c>
      <c r="C2" s="2" t="s">
        <v>7</v>
      </c>
      <c r="I2" s="26"/>
      <c r="J2" s="26"/>
      <c r="K2" s="25"/>
    </row>
    <row r="3" spans="1:11" ht="25.5" customHeight="1" x14ac:dyDescent="0.15">
      <c r="A3" s="9" t="s">
        <v>15</v>
      </c>
      <c r="B3" s="10">
        <v>0.2</v>
      </c>
      <c r="I3" s="26"/>
      <c r="J3" s="26"/>
      <c r="K3" s="25"/>
    </row>
    <row r="4" spans="1:11" ht="25.5" customHeight="1" x14ac:dyDescent="0.15">
      <c r="A4" s="9" t="s">
        <v>9</v>
      </c>
      <c r="B4" s="12">
        <v>12.289812544090859</v>
      </c>
      <c r="C4" s="31"/>
      <c r="I4" s="26"/>
      <c r="J4" s="27"/>
      <c r="K4" s="25"/>
    </row>
    <row r="5" spans="1:11" ht="25.5" customHeight="1" x14ac:dyDescent="0.15">
      <c r="A5" s="9" t="s">
        <v>10</v>
      </c>
      <c r="B5" s="12">
        <v>0.75154015737520063</v>
      </c>
      <c r="C5" s="31"/>
      <c r="I5" s="26"/>
      <c r="J5" s="28"/>
      <c r="K5" s="25"/>
    </row>
    <row r="6" spans="1:11" ht="25.5" customHeight="1" x14ac:dyDescent="0.15">
      <c r="I6" s="29"/>
      <c r="J6" s="30"/>
      <c r="K6" s="25"/>
    </row>
    <row r="7" spans="1:11" ht="25.5" customHeight="1" x14ac:dyDescent="0.15">
      <c r="A7" s="2" t="s">
        <v>2</v>
      </c>
      <c r="I7" s="24"/>
      <c r="J7" s="24"/>
      <c r="K7" s="25"/>
    </row>
    <row r="8" spans="1:11" ht="43.5" customHeight="1" x14ac:dyDescent="0.15">
      <c r="A8" s="3" t="s">
        <v>8</v>
      </c>
      <c r="B8" s="3" t="s">
        <v>3</v>
      </c>
      <c r="C8" s="3" t="s">
        <v>22</v>
      </c>
      <c r="D8" s="5" t="s">
        <v>4</v>
      </c>
      <c r="E8" s="5" t="s">
        <v>21</v>
      </c>
      <c r="F8" s="6" t="s">
        <v>5</v>
      </c>
      <c r="G8" s="4" t="s">
        <v>6</v>
      </c>
      <c r="H8" s="14"/>
      <c r="I8" s="14"/>
      <c r="J8" s="14"/>
    </row>
    <row r="9" spans="1:11" ht="25.5" customHeight="1" x14ac:dyDescent="0.15">
      <c r="A9" s="13">
        <v>10</v>
      </c>
      <c r="B9" s="11">
        <v>10</v>
      </c>
      <c r="C9" s="32">
        <f>IF(A9&gt;0,B9-$B$3," ")</f>
        <v>9.8000000000000007</v>
      </c>
      <c r="D9" s="7">
        <f>IF(AND(A9&gt;0,C9&gt;0),$B$4*(1-ERF($A9*0.1/2/SQRT($B$5*$B$2)))," ")</f>
        <v>10.239841753118261</v>
      </c>
      <c r="E9" s="7">
        <f t="shared" ref="E9:E20" si="0">IF(AND(A9&gt;0, D9=" "),$B$3,IF(AND(A9&gt;0, D9&gt;=0), D9+$B$3, " "))</f>
        <v>10.439841753118261</v>
      </c>
      <c r="F9" s="8">
        <f>IF(AND(A9&gt;0,C9&gt;0),(B9-D9)^2," ")</f>
        <v>5.7524066538840991E-2</v>
      </c>
      <c r="G9" s="41">
        <f>SUM(F9:F20)</f>
        <v>0.43950926257624434</v>
      </c>
      <c r="H9" s="15"/>
      <c r="I9" s="15"/>
      <c r="J9" s="15"/>
    </row>
    <row r="10" spans="1:11" ht="25.5" customHeight="1" x14ac:dyDescent="0.15">
      <c r="A10" s="13">
        <v>30</v>
      </c>
      <c r="B10" s="11">
        <v>7</v>
      </c>
      <c r="C10" s="32">
        <f t="shared" ref="C10:C20" si="1">IF(A10&gt;0,B10-$B$3," ")</f>
        <v>6.8</v>
      </c>
      <c r="D10" s="7">
        <f t="shared" ref="D10:D20" si="2">IF(AND(A10&gt;0,C10&gt;0),$B$4*(1-ERF($A10*0.1/2/SQRT($B$5*$B$2)))," ")</f>
        <v>6.4830347226717366</v>
      </c>
      <c r="E10" s="7">
        <f t="shared" si="0"/>
        <v>6.6830347226717368</v>
      </c>
      <c r="F10" s="8">
        <f t="shared" ref="F10:F20" si="3">IF(AND(A10&gt;0,C10&gt;0),(B10-D10)^2," ")</f>
        <v>0.26725309796308827</v>
      </c>
    </row>
    <row r="11" spans="1:11" ht="25.5" customHeight="1" x14ac:dyDescent="0.15">
      <c r="A11" s="13">
        <v>50</v>
      </c>
      <c r="B11" s="11">
        <v>3.5</v>
      </c>
      <c r="C11" s="32">
        <f t="shared" si="1"/>
        <v>3.3</v>
      </c>
      <c r="D11" s="7">
        <f t="shared" si="2"/>
        <v>3.5927489345852739</v>
      </c>
      <c r="E11" s="7">
        <f t="shared" si="0"/>
        <v>3.7927489345852741</v>
      </c>
      <c r="F11" s="8">
        <f t="shared" si="3"/>
        <v>8.6023648667034151E-3</v>
      </c>
    </row>
    <row r="12" spans="1:11" ht="25.5" customHeight="1" x14ac:dyDescent="0.15">
      <c r="A12" s="13">
        <v>70</v>
      </c>
      <c r="B12" s="11">
        <v>1.4</v>
      </c>
      <c r="C12" s="32">
        <f t="shared" si="1"/>
        <v>1.2</v>
      </c>
      <c r="D12" s="7">
        <f t="shared" si="2"/>
        <v>1.7257755871878855</v>
      </c>
      <c r="E12" s="7">
        <f t="shared" si="0"/>
        <v>1.9257755871878854</v>
      </c>
      <c r="F12" s="8">
        <f t="shared" si="3"/>
        <v>0.10612973320761164</v>
      </c>
    </row>
    <row r="13" spans="1:11" ht="25.5" customHeight="1" x14ac:dyDescent="0.15">
      <c r="A13" s="13">
        <v>90</v>
      </c>
      <c r="B13" s="11">
        <v>0.2</v>
      </c>
      <c r="C13" s="32">
        <f t="shared" si="1"/>
        <v>0</v>
      </c>
      <c r="D13" s="7" t="str">
        <f t="shared" si="2"/>
        <v xml:space="preserve"> </v>
      </c>
      <c r="E13" s="7">
        <f t="shared" si="0"/>
        <v>0.2</v>
      </c>
      <c r="F13" s="8" t="str">
        <f t="shared" si="3"/>
        <v xml:space="preserve"> </v>
      </c>
    </row>
    <row r="14" spans="1:11" ht="25.5" customHeight="1" x14ac:dyDescent="0.15">
      <c r="A14" s="13">
        <v>110</v>
      </c>
      <c r="B14" s="11">
        <v>0.2</v>
      </c>
      <c r="C14" s="32">
        <f t="shared" si="1"/>
        <v>0</v>
      </c>
      <c r="D14" s="7" t="str">
        <f t="shared" si="2"/>
        <v xml:space="preserve"> </v>
      </c>
      <c r="E14" s="7">
        <f t="shared" si="0"/>
        <v>0.2</v>
      </c>
      <c r="F14" s="8" t="str">
        <f t="shared" si="3"/>
        <v xml:space="preserve"> </v>
      </c>
    </row>
    <row r="15" spans="1:11" ht="25.5" customHeight="1" x14ac:dyDescent="0.15">
      <c r="A15" s="11"/>
      <c r="B15" s="11"/>
      <c r="C15" s="32" t="str">
        <f t="shared" si="1"/>
        <v xml:space="preserve"> </v>
      </c>
      <c r="D15" s="7" t="str">
        <f t="shared" si="2"/>
        <v xml:space="preserve"> </v>
      </c>
      <c r="E15" s="7" t="str">
        <f>IF(AND(A15&gt;0, D15=" "),$B$3,IF(AND(A15&gt;0, D15&gt;=0), D15+$B$3, " "))</f>
        <v xml:space="preserve"> </v>
      </c>
      <c r="F15" s="8" t="str">
        <f t="shared" si="3"/>
        <v xml:space="preserve"> </v>
      </c>
    </row>
    <row r="16" spans="1:11" ht="25.5" customHeight="1" x14ac:dyDescent="0.15">
      <c r="A16" s="11"/>
      <c r="B16" s="11"/>
      <c r="C16" s="32" t="str">
        <f t="shared" si="1"/>
        <v xml:space="preserve"> </v>
      </c>
      <c r="D16" s="7" t="str">
        <f t="shared" si="2"/>
        <v xml:space="preserve"> </v>
      </c>
      <c r="E16" s="7" t="str">
        <f t="shared" si="0"/>
        <v xml:space="preserve"> </v>
      </c>
      <c r="F16" s="8" t="str">
        <f t="shared" si="3"/>
        <v xml:space="preserve"> </v>
      </c>
    </row>
    <row r="17" spans="1:11" ht="25.5" customHeight="1" x14ac:dyDescent="0.15">
      <c r="A17" s="11"/>
      <c r="B17" s="11"/>
      <c r="C17" s="32" t="str">
        <f t="shared" si="1"/>
        <v xml:space="preserve"> </v>
      </c>
      <c r="D17" s="7" t="str">
        <f t="shared" si="2"/>
        <v xml:space="preserve"> </v>
      </c>
      <c r="E17" s="7" t="str">
        <f t="shared" si="0"/>
        <v xml:space="preserve"> </v>
      </c>
      <c r="F17" s="8" t="str">
        <f t="shared" si="3"/>
        <v xml:space="preserve"> </v>
      </c>
    </row>
    <row r="18" spans="1:11" s="2" customFormat="1" ht="25.5" customHeight="1" x14ac:dyDescent="0.15">
      <c r="A18" s="11"/>
      <c r="B18" s="11"/>
      <c r="C18" s="32" t="str">
        <f t="shared" si="1"/>
        <v xml:space="preserve"> </v>
      </c>
      <c r="D18" s="7" t="str">
        <f t="shared" si="2"/>
        <v xml:space="preserve"> </v>
      </c>
      <c r="E18" s="7" t="str">
        <f t="shared" si="0"/>
        <v xml:space="preserve"> </v>
      </c>
      <c r="F18" s="8" t="str">
        <f t="shared" si="3"/>
        <v xml:space="preserve"> </v>
      </c>
      <c r="K18" s="1"/>
    </row>
    <row r="19" spans="1:11" s="2" customFormat="1" ht="25.5" customHeight="1" x14ac:dyDescent="0.15">
      <c r="A19" s="11"/>
      <c r="B19" s="11"/>
      <c r="C19" s="32" t="str">
        <f t="shared" si="1"/>
        <v xml:space="preserve"> </v>
      </c>
      <c r="D19" s="7" t="str">
        <f t="shared" si="2"/>
        <v xml:space="preserve"> </v>
      </c>
      <c r="E19" s="7" t="str">
        <f t="shared" si="0"/>
        <v xml:space="preserve"> </v>
      </c>
      <c r="F19" s="8" t="str">
        <f t="shared" si="3"/>
        <v xml:space="preserve"> </v>
      </c>
      <c r="K19" s="1"/>
    </row>
    <row r="20" spans="1:11" s="2" customFormat="1" ht="25.5" customHeight="1" x14ac:dyDescent="0.15">
      <c r="A20" s="11"/>
      <c r="B20" s="11"/>
      <c r="C20" s="33" t="str">
        <f t="shared" si="1"/>
        <v xml:space="preserve"> </v>
      </c>
      <c r="D20" s="7" t="str">
        <f t="shared" si="2"/>
        <v xml:space="preserve"> </v>
      </c>
      <c r="E20" s="7" t="str">
        <f t="shared" si="0"/>
        <v xml:space="preserve"> </v>
      </c>
      <c r="F20" s="8" t="str">
        <f t="shared" si="3"/>
        <v xml:space="preserve"> </v>
      </c>
      <c r="K20" s="1"/>
    </row>
    <row r="21" spans="1:11" ht="25.5" customHeight="1" x14ac:dyDescent="0.15">
      <c r="C21" s="34"/>
    </row>
  </sheetData>
  <sheetProtection selectLockedCells="1"/>
  <dataConsolidate/>
  <phoneticPr fontId="1"/>
  <pageMargins left="0.7" right="0.7" top="0.75" bottom="0.75" header="0.3" footer="0.3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abSelected="1" view="pageBreakPreview" zoomScale="85" zoomScaleNormal="100" zoomScaleSheetLayoutView="85" workbookViewId="0"/>
  </sheetViews>
  <sheetFormatPr defaultRowHeight="13.5" x14ac:dyDescent="0.15"/>
  <sheetData/>
  <phoneticPr fontId="1"/>
  <pageMargins left="0.7" right="0.7" top="0.75" bottom="0.75" header="0.3" footer="0.3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腐食発生時期算定</vt:lpstr>
      <vt:lpstr>C0-Dap算定</vt:lpstr>
      <vt:lpstr>C0-Dap算定 (Ci考慮)</vt:lpstr>
      <vt:lpstr>ソルバーの追加</vt:lpstr>
      <vt:lpstr>'C0-Dap算定'!Print_Area</vt:lpstr>
      <vt:lpstr>'C0-Dap算定 (Ci考慮)'!Print_Area</vt:lpstr>
      <vt:lpstr>腐食発生時期算定!Print_Area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tanaka-yu</dc:creator>
  <cp:lastModifiedBy>tanaka-yu</cp:lastModifiedBy>
  <dcterms:created xsi:type="dcterms:W3CDTF">2012-07-23T08:05:11Z</dcterms:created>
  <dcterms:modified xsi:type="dcterms:W3CDTF">2017-10-31T03:04:39Z</dcterms:modified>
</cp:coreProperties>
</file>