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-yu\Desktop\"/>
    </mc:Choice>
  </mc:AlternateContent>
  <xr:revisionPtr revIDLastSave="0" documentId="13_ncr:1_{F31F933E-BC3B-4F78-9B14-8B5F8DD86360}" xr6:coauthVersionLast="40" xr6:coauthVersionMax="40" xr10:uidLastSave="{00000000-0000-0000-0000-000000000000}"/>
  <bookViews>
    <workbookView xWindow="7848" yWindow="0" windowWidth="21576" windowHeight="8016" activeTab="1" xr2:uid="{00000000-000D-0000-FFFF-FFFF00000000}"/>
  </bookViews>
  <sheets>
    <sheet name="Corrosion initiation prediction" sheetId="2" r:id="rId1"/>
    <sheet name="Calc C0 and Dap" sheetId="1" r:id="rId2"/>
    <sheet name="Calc C0 and Dap with Ci" sheetId="3" r:id="rId3"/>
  </sheets>
  <definedNames>
    <definedName name="_xlnm.Print_Area" localSheetId="1">'Calc C0 and Dap'!$A$1:$K$19</definedName>
    <definedName name="_xlnm.Print_Area" localSheetId="2">'Calc C0 and Dap with Ci'!$A$1:$O$20</definedName>
    <definedName name="_xlnm.Print_Area" localSheetId="0">'Corrosion initiation prediction'!$A$1:$K$12</definedName>
    <definedName name="solver_adj" localSheetId="1" hidden="1">'Calc C0 and Dap'!$B$3:$B$4</definedName>
    <definedName name="solver_adj" localSheetId="2" hidden="1">'Calc C0 and Dap with Ci'!$B$4:$B$5</definedName>
    <definedName name="solver_adj" localSheetId="0" hidden="1">'Corrosion initiation prediction'!$B$3:$B$4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'Calc C0 and Dap'!$E$8</definedName>
    <definedName name="solver_opt" localSheetId="2" hidden="1">'Calc C0 and Dap with Ci'!$G$9</definedName>
    <definedName name="solver_opt" localSheetId="0" hidden="1">'Corrosion initiation prediction'!$C$26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C11" i="2"/>
  <c r="N4" i="2" l="1"/>
  <c r="O4" i="2"/>
  <c r="N5" i="2"/>
  <c r="O5" i="2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O3" i="2"/>
  <c r="N3" i="2"/>
  <c r="O2" i="2"/>
  <c r="N2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2" i="2"/>
  <c r="C12" i="2"/>
  <c r="B12" i="2"/>
  <c r="C10" i="3"/>
  <c r="D10" i="3" s="1"/>
  <c r="E10" i="3" s="1"/>
  <c r="C11" i="3"/>
  <c r="D11" i="3" s="1"/>
  <c r="E11" i="3" s="1"/>
  <c r="C12" i="3"/>
  <c r="D12" i="3" s="1"/>
  <c r="E12" i="3" s="1"/>
  <c r="C13" i="3"/>
  <c r="D13" i="3" s="1"/>
  <c r="E13" i="3" s="1"/>
  <c r="C14" i="3"/>
  <c r="D14" i="3" s="1"/>
  <c r="E14" i="3" s="1"/>
  <c r="C15" i="3"/>
  <c r="D15" i="3" s="1"/>
  <c r="E15" i="3" s="1"/>
  <c r="C16" i="3"/>
  <c r="D16" i="3" s="1"/>
  <c r="E16" i="3" s="1"/>
  <c r="C17" i="3"/>
  <c r="D17" i="3" s="1"/>
  <c r="E17" i="3" s="1"/>
  <c r="C18" i="3"/>
  <c r="D18" i="3" s="1"/>
  <c r="E18" i="3" s="1"/>
  <c r="C19" i="3"/>
  <c r="D19" i="3" s="1"/>
  <c r="E19" i="3" s="1"/>
  <c r="C20" i="3"/>
  <c r="D20" i="3" s="1"/>
  <c r="E20" i="3" s="1"/>
  <c r="C9" i="3"/>
  <c r="D9" i="3" s="1"/>
  <c r="E9" i="3" s="1"/>
  <c r="F17" i="3" l="1"/>
  <c r="F20" i="3"/>
  <c r="F16" i="3"/>
  <c r="F9" i="3"/>
  <c r="F14" i="3"/>
  <c r="F13" i="3"/>
  <c r="F12" i="3"/>
  <c r="F15" i="3"/>
  <c r="F19" i="3"/>
  <c r="F11" i="3"/>
  <c r="F18" i="3"/>
  <c r="F10" i="3"/>
  <c r="C19" i="1"/>
  <c r="C18" i="1"/>
  <c r="C17" i="1"/>
  <c r="C16" i="1"/>
  <c r="C15" i="1"/>
  <c r="C14" i="1"/>
  <c r="C13" i="1"/>
  <c r="C12" i="1"/>
  <c r="C11" i="1"/>
  <c r="C10" i="1"/>
  <c r="C9" i="1"/>
  <c r="C8" i="1"/>
  <c r="G9" i="3" l="1"/>
  <c r="D9" i="1"/>
  <c r="D10" i="1"/>
  <c r="D11" i="1"/>
  <c r="D12" i="1"/>
  <c r="D13" i="1"/>
  <c r="D14" i="1"/>
  <c r="D15" i="1"/>
  <c r="D16" i="1"/>
  <c r="D17" i="1"/>
  <c r="D18" i="1"/>
  <c r="D19" i="1"/>
  <c r="D8" i="1"/>
  <c r="E8" i="1" l="1"/>
</calcChain>
</file>

<file path=xl/sharedStrings.xml><?xml version="1.0" encoding="utf-8"?>
<sst xmlns="http://schemas.openxmlformats.org/spreadsheetml/2006/main" count="44" uniqueCount="29">
  <si>
    <r>
      <t>C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0</t>
    </r>
    <r>
      <rPr>
        <b/>
        <sz val="14"/>
        <color theme="1"/>
        <rFont val="ＭＳ Ｐゴシック"/>
        <family val="3"/>
        <charset val="128"/>
        <scheme val="minor"/>
      </rPr>
      <t xml:space="preserve"> (kg/m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b/>
        <sz val="14"/>
        <color theme="1"/>
        <rFont val="ＭＳ Ｐゴシック"/>
        <family val="3"/>
        <charset val="128"/>
        <scheme val="minor"/>
      </rPr>
      <t>)</t>
    </r>
    <phoneticPr fontId="1"/>
  </si>
  <si>
    <t>γcl</t>
    <phoneticPr fontId="1"/>
  </si>
  <si>
    <r>
      <t>C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ini</t>
    </r>
    <r>
      <rPr>
        <b/>
        <sz val="14"/>
        <color theme="1"/>
        <rFont val="ＭＳ Ｐゴシック"/>
        <family val="3"/>
        <charset val="128"/>
        <scheme val="minor"/>
      </rPr>
      <t xml:space="preserve"> (kg/m3)</t>
    </r>
    <phoneticPr fontId="1"/>
  </si>
  <si>
    <r>
      <t>Clim (kg/m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b/>
        <sz val="14"/>
        <color theme="1"/>
        <rFont val="ＭＳ Ｐゴシック"/>
        <family val="3"/>
        <charset val="128"/>
        <scheme val="minor"/>
      </rPr>
      <t>)</t>
    </r>
    <phoneticPr fontId="1"/>
  </si>
  <si>
    <t>Clim</t>
  </si>
  <si>
    <r>
      <t>C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i</t>
    </r>
    <r>
      <rPr>
        <b/>
        <sz val="14"/>
        <color theme="1"/>
        <rFont val="ＭＳ Ｐゴシック"/>
        <family val="3"/>
        <charset val="128"/>
        <scheme val="minor"/>
      </rPr>
      <t xml:space="preserve"> (kg/m3)</t>
    </r>
    <phoneticPr fontId="1"/>
  </si>
  <si>
    <t>Parameters</t>
    <phoneticPr fontId="1"/>
  </si>
  <si>
    <t>Exposure period (year)</t>
    <phoneticPr fontId="1"/>
  </si>
  <si>
    <r>
      <t>D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ap</t>
    </r>
    <r>
      <rPr>
        <b/>
        <sz val="14"/>
        <color theme="1"/>
        <rFont val="ＭＳ Ｐゴシック"/>
        <family val="3"/>
        <charset val="128"/>
        <scheme val="minor"/>
      </rPr>
      <t xml:space="preserve"> (cm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2</t>
    </r>
    <r>
      <rPr>
        <b/>
        <sz val="14"/>
        <color theme="1"/>
        <rFont val="ＭＳ Ｐゴシック"/>
        <family val="3"/>
        <charset val="128"/>
        <scheme val="minor"/>
      </rPr>
      <t>/year)</t>
    </r>
    <phoneticPr fontId="1"/>
  </si>
  <si>
    <t>Cover Thickness (mm)</t>
    <phoneticPr fontId="1"/>
  </si>
  <si>
    <t>（This period is from built year to investigation year）</t>
    <phoneticPr fontId="1"/>
  </si>
  <si>
    <t>Predicted year of corrosion initiation</t>
    <phoneticPr fontId="1"/>
  </si>
  <si>
    <t>Residual years</t>
    <phoneticPr fontId="1"/>
  </si>
  <si>
    <t>Considering variation of chloride ion penetration</t>
    <phoneticPr fontId="1"/>
  </si>
  <si>
    <t>With</t>
    <phoneticPr fontId="1"/>
  </si>
  <si>
    <t>Without</t>
    <phoneticPr fontId="1"/>
  </si>
  <si>
    <t>(Initial content of chloride ion)</t>
    <phoneticPr fontId="1"/>
  </si>
  <si>
    <t>(Safety factor: considering variation)</t>
    <phoneticPr fontId="1"/>
  </si>
  <si>
    <t>Result of investigation</t>
    <phoneticPr fontId="1"/>
  </si>
  <si>
    <t>Distance from the concrete surface  x (mm)</t>
    <phoneticPr fontId="1"/>
  </si>
  <si>
    <r>
      <rPr>
        <sz val="14"/>
        <color theme="1"/>
        <rFont val="ＭＳ Ｐゴシック"/>
        <family val="3"/>
        <charset val="128"/>
        <scheme val="minor"/>
      </rPr>
      <t>Measured content of Cl-</t>
    </r>
    <r>
      <rPr>
        <sz val="14"/>
        <color theme="1"/>
        <rFont val="ＭＳ Ｐゴシック"/>
        <family val="2"/>
        <charset val="128"/>
        <scheme val="minor"/>
      </rPr>
      <t xml:space="preserve">
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</si>
  <si>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Calculated content of Cl- </t>
    </r>
    <r>
      <rPr>
        <sz val="14"/>
        <color theme="1"/>
        <rFont val="ＭＳ Ｐゴシック"/>
        <family val="2"/>
        <charset val="128"/>
        <scheme val="minor"/>
      </rPr>
      <t>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phoneticPr fontId="1"/>
  </si>
  <si>
    <t>Square error</t>
    <phoneticPr fontId="1"/>
  </si>
  <si>
    <t>Sum of square error</t>
    <phoneticPr fontId="1"/>
  </si>
  <si>
    <r>
      <t xml:space="preserve">Measured content of Cl </t>
    </r>
    <r>
      <rPr>
        <sz val="14"/>
        <color theme="1"/>
        <rFont val="ＭＳ Ｐゴシック"/>
        <family val="3"/>
        <charset val="128"/>
        <scheme val="minor"/>
      </rPr>
      <t>-Ci</t>
    </r>
    <r>
      <rPr>
        <sz val="14"/>
        <color theme="1"/>
        <rFont val="ＭＳ Ｐゴシック"/>
        <family val="2"/>
        <charset val="128"/>
        <scheme val="minor"/>
      </rPr>
      <t xml:space="preserve">
(kg/m3)</t>
    </r>
    <phoneticPr fontId="1"/>
  </si>
  <si>
    <r>
      <t>Measured content of C-</t>
    </r>
    <r>
      <rPr>
        <sz val="14"/>
        <color theme="1"/>
        <rFont val="ＭＳ Ｐゴシック"/>
        <family val="2"/>
        <charset val="128"/>
        <scheme val="minor"/>
      </rPr>
      <t xml:space="preserve">
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phoneticPr fontId="1"/>
  </si>
  <si>
    <r>
      <t xml:space="preserve">Calculated content of Cl </t>
    </r>
    <r>
      <rPr>
        <sz val="14"/>
        <color theme="1"/>
        <rFont val="ＭＳ Ｐゴシック"/>
        <family val="2"/>
        <charset val="128"/>
        <scheme val="minor"/>
      </rPr>
      <t>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</si>
  <si>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Calculation content of Cl </t>
    </r>
    <r>
      <rPr>
        <sz val="14"/>
        <color theme="1"/>
        <rFont val="ＭＳ Ｐゴシック"/>
        <family val="2"/>
        <charset val="128"/>
        <scheme val="minor"/>
      </rPr>
      <t>+ Ci
(kg/m3)</t>
    </r>
    <phoneticPr fontId="1"/>
  </si>
  <si>
    <t>Results of investigation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</si>
</sst>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vertAlign val="subscript"/>
      <sz val="14"/>
      <color theme="1"/>
      <name val="ＭＳ Ｐゴシック"/>
      <family val="3"/>
      <charset val="128"/>
      <scheme val="minor"/>
    </font>
    <font>
      <b/>
      <vertAlign val="superscript"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vertical="center"/>
    </xf>
    <xf numFmtId="2" fontId="2" fillId="0" borderId="1" xfId="0" applyNumberFormat="1" applyFont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176" fontId="4" fillId="3" borderId="1" xfId="0" applyNumberFormat="1" applyFont="1" applyFill="1" applyBorder="1" applyAlignment="1" applyProtection="1">
      <alignment vertical="center"/>
      <protection locked="0"/>
    </xf>
    <xf numFmtId="177" fontId="5" fillId="5" borderId="1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horizontal="right" vertical="center"/>
    </xf>
    <xf numFmtId="1" fontId="8" fillId="5" borderId="1" xfId="0" applyNumberFormat="1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7" borderId="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177" fontId="4" fillId="4" borderId="1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10" fillId="0" borderId="0" xfId="1">
      <alignment vertical="center"/>
    </xf>
    <xf numFmtId="1" fontId="5" fillId="5" borderId="0" xfId="0" applyNumberFormat="1" applyFont="1" applyFill="1" applyBorder="1" applyAlignment="1">
      <alignment horizontal="right" vertical="center"/>
    </xf>
    <xf numFmtId="1" fontId="5" fillId="6" borderId="0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2939113836067"/>
          <c:y val="2.7256652727021564E-2"/>
          <c:w val="0.79815940991565781"/>
          <c:h val="0.81932662723379668"/>
        </c:manualLayout>
      </c:layout>
      <c:scatterChart>
        <c:scatterStyle val="lineMarker"/>
        <c:varyColors val="0"/>
        <c:ser>
          <c:idx val="1"/>
          <c:order val="0"/>
          <c:tx>
            <c:strRef>
              <c:f>'Corrosion initiation prediction'!$O$1</c:f>
              <c:strCache>
                <c:ptCount val="1"/>
                <c:pt idx="0">
                  <c:v>With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'Corrosion initiation prediction'!$M$2:$M$52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'Corrosion initiation prediction'!$O$2:$O$52</c:f>
              <c:numCache>
                <c:formatCode>General</c:formatCode>
                <c:ptCount val="51"/>
                <c:pt idx="0" formatCode="0.0">
                  <c:v>0.2</c:v>
                </c:pt>
                <c:pt idx="1">
                  <c:v>0.20000000000000534</c:v>
                </c:pt>
                <c:pt idx="2">
                  <c:v>0.2000001298318671</c:v>
                </c:pt>
                <c:pt idx="3">
                  <c:v>0.20004001256702852</c:v>
                </c:pt>
                <c:pt idx="4">
                  <c:v>0.20072872052384</c:v>
                </c:pt>
                <c:pt idx="5">
                  <c:v>0.20424520826259665</c:v>
                </c:pt>
                <c:pt idx="6">
                  <c:v>0.21393041108401994</c:v>
                </c:pt>
                <c:pt idx="7">
                  <c:v>0.2328554471046847</c:v>
                </c:pt>
                <c:pt idx="8">
                  <c:v>0.26295257029178798</c:v>
                </c:pt>
                <c:pt idx="9">
                  <c:v>0.30492281451789038</c:v>
                </c:pt>
                <c:pt idx="10">
                  <c:v>0.35851587800792045</c:v>
                </c:pt>
                <c:pt idx="11">
                  <c:v>0.42287567186713604</c:v>
                </c:pt>
                <c:pt idx="12">
                  <c:v>0.49682548052803516</c:v>
                </c:pt>
                <c:pt idx="13">
                  <c:v>0.5790670440809913</c:v>
                </c:pt>
                <c:pt idx="14">
                  <c:v>0.66830560330563271</c:v>
                </c:pt>
                <c:pt idx="15">
                  <c:v>0.7633212277827981</c:v>
                </c:pt>
                <c:pt idx="16">
                  <c:v>0.86300450908116755</c:v>
                </c:pt>
                <c:pt idx="17">
                  <c:v>0.96637003627940321</c:v>
                </c:pt>
                <c:pt idx="18">
                  <c:v>1.0725567868928578</c:v>
                </c:pt>
                <c:pt idx="19">
                  <c:v>1.1808213359180861</c:v>
                </c:pt>
                <c:pt idx="20">
                  <c:v>1.2905275540336016</c:v>
                </c:pt>
                <c:pt idx="21">
                  <c:v>1.401134997279351</c:v>
                </c:pt>
                <c:pt idx="22">
                  <c:v>1.5121872540842565</c:v>
                </c:pt>
                <c:pt idx="23">
                  <c:v>1.623300932995291</c:v>
                </c:pt>
                <c:pt idx="24">
                  <c:v>1.7341556205759592</c:v>
                </c:pt>
                <c:pt idx="25">
                  <c:v>1.8444849298205426</c:v>
                </c:pt>
                <c:pt idx="26">
                  <c:v>1.9540686405005527</c:v>
                </c:pt>
                <c:pt idx="27">
                  <c:v>2.0627258692388803</c:v>
                </c:pt>
                <c:pt idx="28">
                  <c:v>2.1703091767816409</c:v>
                </c:pt>
                <c:pt idx="29">
                  <c:v>2.2766995091621007</c:v>
                </c:pt>
                <c:pt idx="30">
                  <c:v>2.3818018697330849</c:v>
                </c:pt>
                <c:pt idx="31">
                  <c:v>2.4855416252035298</c:v>
                </c:pt>
                <c:pt idx="32">
                  <c:v>2.5878613577429705</c:v>
                </c:pt>
                <c:pt idx="33">
                  <c:v>2.6887181850956794</c:v>
                </c:pt>
                <c:pt idx="34">
                  <c:v>2.7880814804476515</c:v>
                </c:pt>
                <c:pt idx="35">
                  <c:v>2.8859309329734906</c:v>
                </c:pt>
                <c:pt idx="36">
                  <c:v>2.9822548983036943</c:v>
                </c:pt>
                <c:pt idx="37">
                  <c:v>3.077048995513592</c:v>
                </c:pt>
                <c:pt idx="38">
                  <c:v>3.1703149136558544</c:v>
                </c:pt>
                <c:pt idx="39">
                  <c:v>3.2620593964013</c:v>
                </c:pt>
                <c:pt idx="40">
                  <c:v>3.352293378103639</c:v>
                </c:pt>
                <c:pt idx="41">
                  <c:v>3.4410312486550167</c:v>
                </c:pt>
                <c:pt idx="42">
                  <c:v>3.5282902279420005</c:v>
                </c:pt>
                <c:pt idx="43">
                  <c:v>3.6140898336300991</c:v>
                </c:pt>
                <c:pt idx="44">
                  <c:v>3.6984514284755021</c:v>
                </c:pt>
                <c:pt idx="45">
                  <c:v>3.7813978354519331</c:v>
                </c:pt>
                <c:pt idx="46">
                  <c:v>3.8629530107468955</c:v>
                </c:pt>
                <c:pt idx="47">
                  <c:v>3.9431417661748327</c:v>
                </c:pt>
                <c:pt idx="48">
                  <c:v>4.0219895338174307</c:v>
                </c:pt>
                <c:pt idx="49">
                  <c:v>4.0995221667697344</c:v>
                </c:pt>
                <c:pt idx="50">
                  <c:v>4.1757657707752749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00-4A30-8663-E8C3074A5D2F}"/>
            </c:ext>
          </c:extLst>
        </c:ser>
        <c:ser>
          <c:idx val="0"/>
          <c:order val="1"/>
          <c:tx>
            <c:strRef>
              <c:f>'Corrosion initiation prediction'!$N$1</c:f>
              <c:strCache>
                <c:ptCount val="1"/>
                <c:pt idx="0">
                  <c:v>Without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'Corrosion initiation prediction'!$M$2:$M$52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'Corrosion initiation prediction'!$N$2:$N$52</c:f>
              <c:numCache>
                <c:formatCode>General</c:formatCode>
                <c:ptCount val="51"/>
                <c:pt idx="0" formatCode="0.0">
                  <c:v>0.2</c:v>
                </c:pt>
                <c:pt idx="1">
                  <c:v>0.20000000000000409</c:v>
                </c:pt>
                <c:pt idx="2">
                  <c:v>0.20000009987066703</c:v>
                </c:pt>
                <c:pt idx="3">
                  <c:v>0.20003077889771426</c:v>
                </c:pt>
                <c:pt idx="4">
                  <c:v>0.20056055424910771</c:v>
                </c:pt>
                <c:pt idx="5">
                  <c:v>0.20326554481738204</c:v>
                </c:pt>
                <c:pt idx="6">
                  <c:v>0.21071570083386149</c:v>
                </c:pt>
                <c:pt idx="7">
                  <c:v>0.22527342084975746</c:v>
                </c:pt>
                <c:pt idx="8">
                  <c:v>0.24842505407060611</c:v>
                </c:pt>
                <c:pt idx="9">
                  <c:v>0.28070985732145415</c:v>
                </c:pt>
                <c:pt idx="10">
                  <c:v>0.3219352907753234</c:v>
                </c:pt>
                <c:pt idx="11">
                  <c:v>0.37144282451318156</c:v>
                </c:pt>
                <c:pt idx="12">
                  <c:v>0.42832729271387315</c:v>
                </c:pt>
                <c:pt idx="13">
                  <c:v>0.49159003390845479</c:v>
                </c:pt>
                <c:pt idx="14">
                  <c:v>0.56023507946587126</c:v>
                </c:pt>
                <c:pt idx="15">
                  <c:v>0.63332402137138311</c:v>
                </c:pt>
                <c:pt idx="16">
                  <c:v>0.71000346852397489</c:v>
                </c:pt>
                <c:pt idx="17">
                  <c:v>0.78951541252261781</c:v>
                </c:pt>
                <c:pt idx="18">
                  <c:v>0.87119752837912134</c:v>
                </c:pt>
                <c:pt idx="19">
                  <c:v>0.95447795070621999</c:v>
                </c:pt>
                <c:pt idx="20">
                  <c:v>1.0388673492566165</c:v>
                </c:pt>
                <c:pt idx="21">
                  <c:v>1.123949997907193</c:v>
                </c:pt>
                <c:pt idx="22">
                  <c:v>1.2093748108340434</c:v>
                </c:pt>
                <c:pt idx="23">
                  <c:v>1.2948468715348391</c:v>
                </c:pt>
                <c:pt idx="24">
                  <c:v>1.3801197081353531</c:v>
                </c:pt>
                <c:pt idx="25">
                  <c:v>1.4649884075542634</c:v>
                </c:pt>
                <c:pt idx="26">
                  <c:v>1.5492835696158096</c:v>
                </c:pt>
                <c:pt idx="27">
                  <c:v>1.6328660532606769</c:v>
                </c:pt>
                <c:pt idx="28">
                  <c:v>1.7156224436781851</c:v>
                </c:pt>
                <c:pt idx="29">
                  <c:v>1.7974611608939233</c:v>
                </c:pt>
                <c:pt idx="30">
                  <c:v>1.8783091305639112</c:v>
                </c:pt>
                <c:pt idx="31">
                  <c:v>1.9581089424642533</c:v>
                </c:pt>
                <c:pt idx="32">
                  <c:v>2.0368164290330539</c:v>
                </c:pt>
                <c:pt idx="33">
                  <c:v>2.1143986039197533</c:v>
                </c:pt>
                <c:pt idx="34">
                  <c:v>2.1908319080366545</c:v>
                </c:pt>
                <c:pt idx="35">
                  <c:v>2.2661007176719159</c:v>
                </c:pt>
                <c:pt idx="36">
                  <c:v>2.3401960756182261</c:v>
                </c:pt>
                <c:pt idx="37">
                  <c:v>2.4131146119335325</c:v>
                </c:pt>
                <c:pt idx="38">
                  <c:v>2.4848576258891186</c:v>
                </c:pt>
                <c:pt idx="39">
                  <c:v>2.555430304924077</c:v>
                </c:pt>
                <c:pt idx="40">
                  <c:v>2.6248410600797221</c:v>
                </c:pt>
                <c:pt idx="41">
                  <c:v>2.6931009605038589</c:v>
                </c:pt>
                <c:pt idx="42">
                  <c:v>2.760223252263077</c:v>
                </c:pt>
                <c:pt idx="43">
                  <c:v>2.8262229489462301</c:v>
                </c:pt>
                <c:pt idx="44">
                  <c:v>2.8911164834426937</c:v>
                </c:pt>
                <c:pt idx="45">
                  <c:v>2.9549214118861022</c:v>
                </c:pt>
                <c:pt idx="46">
                  <c:v>3.0176561621129965</c:v>
                </c:pt>
                <c:pt idx="47">
                  <c:v>3.0793398201344866</c:v>
                </c:pt>
                <c:pt idx="48">
                  <c:v>3.1399919490903314</c:v>
                </c:pt>
                <c:pt idx="49">
                  <c:v>3.1996324359767185</c:v>
                </c:pt>
                <c:pt idx="50">
                  <c:v>3.2582813621348268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0-4A30-8663-E8C3074A5D2F}"/>
            </c:ext>
          </c:extLst>
        </c:ser>
        <c:ser>
          <c:idx val="2"/>
          <c:order val="2"/>
          <c:tx>
            <c:strRef>
              <c:f>'Corrosion initiation prediction'!$P$1</c:f>
              <c:strCache>
                <c:ptCount val="1"/>
                <c:pt idx="0">
                  <c:v>Clim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'Corrosion initiation prediction'!$M$2:$M$52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'Corrosion initiation prediction'!$P$2:$P$52</c:f>
              <c:numCache>
                <c:formatCode>0.0</c:formatCode>
                <c:ptCount val="5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F-4051-B918-CD436002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826240"/>
        <c:axId val="258828160"/>
      </c:scatterChart>
      <c:valAx>
        <c:axId val="258826240"/>
        <c:scaling>
          <c:orientation val="minMax"/>
          <c:max val="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/>
                  <a:t>Period (year)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28745109226359"/>
              <c:y val="0.93237633609232529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txPr>
          <a:bodyPr/>
          <a:lstStyle/>
          <a:p>
            <a:pPr>
              <a:defRPr lang="ja-JP"/>
            </a:pPr>
            <a:endParaRPr lang="ja-JP"/>
          </a:p>
        </c:txPr>
        <c:crossAx val="258828160"/>
        <c:crosses val="autoZero"/>
        <c:crossBetween val="midCat"/>
        <c:majorUnit val="5"/>
      </c:valAx>
      <c:valAx>
        <c:axId val="258828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baseline="0"/>
                  <a:t>Chloride ion content at embedded steel bars </a:t>
                </a:r>
                <a:r>
                  <a:rPr lang="en-US"/>
                  <a:t>(kg/m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273631530612428E-4"/>
              <c:y val="8.7185075365450213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25882624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6164887708418579"/>
          <c:y val="5.4674663439108026E-2"/>
          <c:w val="0.48735771224158364"/>
          <c:h val="0.142483517147093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2939113836067"/>
          <c:y val="2.7256652727021564E-2"/>
          <c:w val="0.79815940991565781"/>
          <c:h val="0.81932662723379668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'Calc C0 and Dap'!$A$8:$A$19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'Calc C0 and Dap'!$B$8:$B$19</c:f>
              <c:numCache>
                <c:formatCode>0.0</c:formatCode>
                <c:ptCount val="12"/>
                <c:pt idx="0">
                  <c:v>2.5</c:v>
                </c:pt>
                <c:pt idx="1">
                  <c:v>1.5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0-4A30-8663-E8C3074A5D2F}"/>
            </c:ext>
          </c:extLst>
        </c:ser>
        <c:ser>
          <c:idx val="1"/>
          <c:order val="1"/>
          <c:tx>
            <c:v>Calculated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 C0 and Dap'!$A$8:$A$19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'Calc C0 and Dap'!$C$8:$C$19</c:f>
              <c:numCache>
                <c:formatCode>0.000</c:formatCode>
                <c:ptCount val="12"/>
                <c:pt idx="0">
                  <c:v>2.2283301485297642</c:v>
                </c:pt>
                <c:pt idx="1">
                  <c:v>1.7225996609445791</c:v>
                </c:pt>
                <c:pt idx="2">
                  <c:v>1.2669022538476349</c:v>
                </c:pt>
                <c:pt idx="3">
                  <c:v>0.88383756687444581</c:v>
                </c:pt>
                <c:pt idx="4">
                  <c:v>0.58343364090038219</c:v>
                </c:pt>
                <c:pt idx="5">
                  <c:v>0.36365943609870416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00-4A30-8663-E8C3074A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86464"/>
        <c:axId val="259488384"/>
      </c:scatterChart>
      <c:valAx>
        <c:axId val="25948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/>
                  <a:t>Distance from</a:t>
                </a:r>
                <a:r>
                  <a:rPr lang="en-US" altLang="ja-JP" baseline="0"/>
                  <a:t> concrete surface </a:t>
                </a:r>
                <a:r>
                  <a:rPr lang="en-US"/>
                  <a:t>(</a:t>
                </a:r>
                <a:r>
                  <a:rPr lang="en-US" altLang="ja-JP"/>
                  <a:t>mm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9358065419688149"/>
              <c:y val="0.932376395534290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259488384"/>
        <c:crosses val="autoZero"/>
        <c:crossBetween val="midCat"/>
        <c:majorUnit val="10"/>
      </c:valAx>
      <c:valAx>
        <c:axId val="25948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/>
                  <a:t>Chloride ion content</a:t>
                </a:r>
                <a:r>
                  <a:rPr lang="en-US" altLang="ja-JP" baseline="0"/>
                  <a:t> </a:t>
                </a:r>
                <a:r>
                  <a:rPr lang="en-US"/>
                  <a:t>(kg/m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274895479962239E-4"/>
              <c:y val="0.2278855643044619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25948646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1349074514880941"/>
          <c:y val="6.1428876414371655E-2"/>
          <c:w val="0.28247771768850771"/>
          <c:h val="0.14009242863780783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2939113836067"/>
          <c:y val="2.7256652727021564E-2"/>
          <c:w val="0.79815940991565781"/>
          <c:h val="0.81932662723379668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'Calc C0 and Dap with Ci'!$A$9:$A$20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'Calc C0 and Dap with Ci'!$B$9:$B$20</c:f>
              <c:numCache>
                <c:formatCode>0.0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3.5</c:v>
                </c:pt>
                <c:pt idx="3">
                  <c:v>1.4</c:v>
                </c:pt>
                <c:pt idx="4">
                  <c:v>0.2</c:v>
                </c:pt>
                <c:pt idx="5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0-4A30-8663-E8C3074A5D2F}"/>
            </c:ext>
          </c:extLst>
        </c:ser>
        <c:ser>
          <c:idx val="1"/>
          <c:order val="1"/>
          <c:tx>
            <c:v>Calculated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 C0 and Dap with Ci'!$A$9:$A$20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'Calc C0 and Dap with Ci'!$E$9:$E$20</c:f>
              <c:numCache>
                <c:formatCode>0.000</c:formatCode>
                <c:ptCount val="12"/>
                <c:pt idx="0">
                  <c:v>10.439841753118261</c:v>
                </c:pt>
                <c:pt idx="1">
                  <c:v>6.6830347226717368</c:v>
                </c:pt>
                <c:pt idx="2">
                  <c:v>3.7927489345852741</c:v>
                </c:pt>
                <c:pt idx="3">
                  <c:v>1.9257755871878854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00-4A30-8663-E8C3074A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363776"/>
        <c:axId val="260365696"/>
      </c:scatterChart>
      <c:valAx>
        <c:axId val="26036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/>
                  <a:t>Distance from</a:t>
                </a:r>
                <a:r>
                  <a:rPr lang="en-US" altLang="ja-JP" baseline="0"/>
                  <a:t> concrete surface </a:t>
                </a:r>
                <a:r>
                  <a:rPr lang="en-US"/>
                  <a:t>(</a:t>
                </a:r>
                <a:r>
                  <a:rPr lang="en-US" altLang="ja-JP"/>
                  <a:t>mm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9358065419688149"/>
              <c:y val="0.932376395534290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260365696"/>
        <c:crosses val="autoZero"/>
        <c:crossBetween val="midCat"/>
        <c:majorUnit val="10"/>
      </c:valAx>
      <c:valAx>
        <c:axId val="26036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/>
                  <a:t>Chloride ion content</a:t>
                </a:r>
                <a:r>
                  <a:rPr lang="ja-JP"/>
                  <a:t> </a:t>
                </a:r>
                <a:r>
                  <a:rPr lang="en-US"/>
                  <a:t>(kg/m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274895479962239E-4"/>
              <c:y val="0.2278855643044619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260363776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4538856555973978"/>
          <c:y val="6.1428876414371655E-2"/>
          <c:w val="0.25057981388690048"/>
          <c:h val="0.14009242863780783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1970217</xdr:colOff>
      <xdr:row>12</xdr:row>
      <xdr:rowOff>92850</xdr:rowOff>
    </xdr:from>
    <xdr:to>
      <xdr:col>8</xdr:col>
      <xdr:colOff>1073523</xdr:colOff>
      <xdr:row>19</xdr:row>
      <xdr:rowOff>65314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518960" y="3881079"/>
          <a:ext cx="8127563" cy="218226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/>
            <a:t>How to use: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/>
            <a:t>1. Input appropriate values in each cell filled with yellow.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/>
            <a:t>2. Automatecally</a:t>
          </a:r>
          <a:r>
            <a:rPr kumimoji="1" lang="en-US" altLang="ja-JP" sz="1800" b="1" baseline="0"/>
            <a:t>, "Predicted year of corrosion initiation" and "Residual years" (in green cells) are calculated and a graph which shows the time-series of chloride ion content at embedded steel bars are drawn. </a:t>
          </a:r>
          <a:endParaRPr kumimoji="1" lang="en-US" altLang="ja-JP" sz="1800" b="1"/>
        </a:p>
      </xdr:txBody>
    </xdr:sp>
    <xdr:clientData/>
  </xdr:twoCellAnchor>
  <xdr:twoCellAnchor>
    <xdr:from>
      <xdr:col>5</xdr:col>
      <xdr:colOff>283779</xdr:colOff>
      <xdr:row>0</xdr:row>
      <xdr:rowOff>15766</xdr:rowOff>
    </xdr:from>
    <xdr:to>
      <xdr:col>10</xdr:col>
      <xdr:colOff>273954</xdr:colOff>
      <xdr:row>11</xdr:row>
      <xdr:rowOff>286308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48170</xdr:colOff>
      <xdr:row>6</xdr:row>
      <xdr:rowOff>221796</xdr:rowOff>
    </xdr:from>
    <xdr:to>
      <xdr:col>10</xdr:col>
      <xdr:colOff>160565</xdr:colOff>
      <xdr:row>17</xdr:row>
      <xdr:rowOff>171448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293914</xdr:colOff>
      <xdr:row>22</xdr:row>
      <xdr:rowOff>108857</xdr:rowOff>
    </xdr:from>
    <xdr:to>
      <xdr:col>45</xdr:col>
      <xdr:colOff>291199</xdr:colOff>
      <xdr:row>28</xdr:row>
      <xdr:rowOff>217466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463DFFF-B389-4434-8AE5-F2855772E3AD}"/>
            </a:ext>
          </a:extLst>
        </xdr:cNvPr>
        <xdr:cNvGrpSpPr/>
      </xdr:nvGrpSpPr>
      <xdr:grpSpPr>
        <a:xfrm>
          <a:off x="11734800" y="7696200"/>
          <a:ext cx="21714285" cy="2002723"/>
          <a:chOff x="12812485" y="8730343"/>
          <a:chExt cx="21714285" cy="2002723"/>
        </a:xfrm>
      </xdr:grpSpPr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5287756B-043E-4D60-8A54-AB4E7DCDAB58}"/>
              </a:ext>
            </a:extLst>
          </xdr:cNvPr>
          <xdr:cNvGrpSpPr/>
        </xdr:nvGrpSpPr>
        <xdr:grpSpPr>
          <a:xfrm>
            <a:off x="12812485" y="8752114"/>
            <a:ext cx="21714285" cy="1980952"/>
            <a:chOff x="12812485" y="8752114"/>
            <a:chExt cx="21714285" cy="1980952"/>
          </a:xfrm>
        </xdr:grpSpPr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4AD1186E-A5FC-44D1-90E2-3A240B5DD7F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812485" y="8752114"/>
              <a:ext cx="21714285" cy="1980952"/>
            </a:xfrm>
            <a:prstGeom prst="rect">
              <a:avLst/>
            </a:prstGeom>
          </xdr:spPr>
        </xdr:pic>
        <xdr:sp macro="" textlink="">
          <xdr:nvSpPr>
            <xdr:cNvPr id="30" name="Oval 29">
              <a:extLst>
                <a:ext uri="{FF2B5EF4-FFF2-40B4-BE49-F238E27FC236}">
                  <a16:creationId xmlns:a16="http://schemas.microsoft.com/office/drawing/2014/main" id="{3416EF38-98CB-4D9C-9459-5D7CBD399DE7}"/>
                </a:ext>
              </a:extLst>
            </xdr:cNvPr>
            <xdr:cNvSpPr/>
          </xdr:nvSpPr>
          <xdr:spPr>
            <a:xfrm>
              <a:off x="16807544" y="9056914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Oval 30">
              <a:extLst>
                <a:ext uri="{FF2B5EF4-FFF2-40B4-BE49-F238E27FC236}">
                  <a16:creationId xmlns:a16="http://schemas.microsoft.com/office/drawing/2014/main" id="{27D847BD-FDFB-409B-BDFE-86E8A5B24154}"/>
                </a:ext>
              </a:extLst>
            </xdr:cNvPr>
            <xdr:cNvSpPr/>
          </xdr:nvSpPr>
          <xdr:spPr>
            <a:xfrm>
              <a:off x="32134630" y="9318171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9E1FE3D6-DC87-4E41-9C21-27D014825BD6}"/>
              </a:ext>
            </a:extLst>
          </xdr:cNvPr>
          <xdr:cNvSpPr txBox="1"/>
        </xdr:nvSpPr>
        <xdr:spPr>
          <a:xfrm>
            <a:off x="16274143" y="873034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5AE76C02-2BDF-4221-B98D-88BC1134C32B}"/>
              </a:ext>
            </a:extLst>
          </xdr:cNvPr>
          <xdr:cNvSpPr txBox="1"/>
        </xdr:nvSpPr>
        <xdr:spPr>
          <a:xfrm>
            <a:off x="31633886" y="8937172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11</xdr:col>
      <xdr:colOff>32659</xdr:colOff>
      <xdr:row>29</xdr:row>
      <xdr:rowOff>304799</xdr:rowOff>
    </xdr:from>
    <xdr:to>
      <xdr:col>23</xdr:col>
      <xdr:colOff>12724</xdr:colOff>
      <xdr:row>50</xdr:row>
      <xdr:rowOff>218256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B84B9B14-9A9A-4564-AEB4-3241212E136D}"/>
            </a:ext>
          </a:extLst>
        </xdr:cNvPr>
        <xdr:cNvGrpSpPr/>
      </xdr:nvGrpSpPr>
      <xdr:grpSpPr>
        <a:xfrm>
          <a:off x="12094030" y="10101942"/>
          <a:ext cx="7425894" cy="6542857"/>
          <a:chOff x="13171715" y="11136085"/>
          <a:chExt cx="7425894" cy="6542857"/>
        </a:xfrm>
      </xdr:grpSpPr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2CA80711-8198-4913-86BB-0C411C0A1325}"/>
              </a:ext>
            </a:extLst>
          </xdr:cNvPr>
          <xdr:cNvGrpSpPr/>
        </xdr:nvGrpSpPr>
        <xdr:grpSpPr>
          <a:xfrm>
            <a:off x="13530942" y="11136085"/>
            <a:ext cx="7066667" cy="6542857"/>
            <a:chOff x="13530942" y="11136085"/>
            <a:chExt cx="7066667" cy="6542857"/>
          </a:xfrm>
        </xdr:grpSpPr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53196791-07D5-4D72-846E-B834FADA9D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530942" y="11136085"/>
              <a:ext cx="7066667" cy="6542857"/>
            </a:xfrm>
            <a:prstGeom prst="rect">
              <a:avLst/>
            </a:prstGeom>
          </xdr:spPr>
        </xdr:pic>
        <xdr:sp macro="" textlink="">
          <xdr:nvSpPr>
            <xdr:cNvPr id="37" name="Rectangle 36">
              <a:extLst>
                <a:ext uri="{FF2B5EF4-FFF2-40B4-BE49-F238E27FC236}">
                  <a16:creationId xmlns:a16="http://schemas.microsoft.com/office/drawing/2014/main" id="{1AFC4825-473E-42FD-BF6D-0DE0719D22C4}"/>
                </a:ext>
              </a:extLst>
            </xdr:cNvPr>
            <xdr:cNvSpPr/>
          </xdr:nvSpPr>
          <xdr:spPr>
            <a:xfrm>
              <a:off x="13857514" y="11691257"/>
              <a:ext cx="6477000" cy="31568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8" name="Rectangle 37">
              <a:extLst>
                <a:ext uri="{FF2B5EF4-FFF2-40B4-BE49-F238E27FC236}">
                  <a16:creationId xmlns:a16="http://schemas.microsoft.com/office/drawing/2014/main" id="{DDE13FF8-AA24-4967-B1E8-C4E15C778D3C}"/>
                </a:ext>
              </a:extLst>
            </xdr:cNvPr>
            <xdr:cNvSpPr/>
          </xdr:nvSpPr>
          <xdr:spPr>
            <a:xfrm>
              <a:off x="13879286" y="12061372"/>
              <a:ext cx="3516085" cy="337457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9" name="Rectangle 38">
              <a:extLst>
                <a:ext uri="{FF2B5EF4-FFF2-40B4-BE49-F238E27FC236}">
                  <a16:creationId xmlns:a16="http://schemas.microsoft.com/office/drawing/2014/main" id="{4753DB70-240E-4D7D-87DB-B3512128A087}"/>
                </a:ext>
              </a:extLst>
            </xdr:cNvPr>
            <xdr:cNvSpPr/>
          </xdr:nvSpPr>
          <xdr:spPr>
            <a:xfrm>
              <a:off x="13857515" y="12518572"/>
              <a:ext cx="6400799" cy="544285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0" name="Oval 39">
              <a:extLst>
                <a:ext uri="{FF2B5EF4-FFF2-40B4-BE49-F238E27FC236}">
                  <a16:creationId xmlns:a16="http://schemas.microsoft.com/office/drawing/2014/main" id="{9E5EBDE1-31B7-4255-8FC7-93C3BF1543B7}"/>
                </a:ext>
              </a:extLst>
            </xdr:cNvPr>
            <xdr:cNvSpPr/>
          </xdr:nvSpPr>
          <xdr:spPr>
            <a:xfrm>
              <a:off x="17340943" y="16970828"/>
              <a:ext cx="15566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B4B80537-FB9B-47B2-A843-601D817BF8EC}"/>
              </a:ext>
            </a:extLst>
          </xdr:cNvPr>
          <xdr:cNvSpPr txBox="1"/>
        </xdr:nvSpPr>
        <xdr:spPr>
          <a:xfrm>
            <a:off x="13171715" y="12072258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3.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0BCAF02B-954C-4046-99C4-7D4006CF4EDE}"/>
              </a:ext>
            </a:extLst>
          </xdr:cNvPr>
          <xdr:cNvSpPr txBox="1"/>
        </xdr:nvSpPr>
        <xdr:spPr>
          <a:xfrm>
            <a:off x="16818429" y="1670957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4.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</xdr:col>
      <xdr:colOff>653143</xdr:colOff>
      <xdr:row>22</xdr:row>
      <xdr:rowOff>108857</xdr:rowOff>
    </xdr:from>
    <xdr:to>
      <xdr:col>8</xdr:col>
      <xdr:colOff>778169</xdr:colOff>
      <xdr:row>39</xdr:row>
      <xdr:rowOff>228600</xdr:rowOff>
    </xdr:to>
    <xdr:sp macro="" textlink="">
      <xdr:nvSpPr>
        <xdr:cNvPr id="41" name="テキスト ボックス 17">
          <a:extLst>
            <a:ext uri="{FF2B5EF4-FFF2-40B4-BE49-F238E27FC236}">
              <a16:creationId xmlns:a16="http://schemas.microsoft.com/office/drawing/2014/main" id="{E8E8DAF9-7007-4C58-BD31-AA6362B24A8B}"/>
            </a:ext>
          </a:extLst>
        </xdr:cNvPr>
        <xdr:cNvSpPr txBox="1"/>
      </xdr:nvSpPr>
      <xdr:spPr>
        <a:xfrm>
          <a:off x="2852057" y="7696200"/>
          <a:ext cx="7668826" cy="54864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800" b="1"/>
            <a:t>How to use:</a:t>
          </a:r>
        </a:p>
        <a:p>
          <a:endParaRPr kumimoji="1" lang="en-US" altLang="ja-JP" sz="1800" b="1"/>
        </a:p>
        <a:p>
          <a:r>
            <a:rPr kumimoji="1" lang="en-US" altLang="ja-JP" sz="1800" b="1"/>
            <a:t>1. Input appropriate values in each cell filled with yellow.</a:t>
          </a:r>
        </a:p>
        <a:p>
          <a:endParaRPr kumimoji="1" lang="en-US" altLang="ja-JP" sz="1800" b="1"/>
        </a:p>
        <a:p>
          <a:r>
            <a:rPr kumimoji="1" lang="en-US" altLang="ja-JP" sz="1800" b="1"/>
            <a:t>2.</a:t>
          </a:r>
          <a:r>
            <a:rPr kumimoji="1" lang="ja-JP" altLang="en-US" sz="1800" b="1" baseline="0"/>
            <a:t> </a:t>
          </a:r>
          <a:r>
            <a:rPr kumimoji="1" lang="en-US" altLang="ja-JP" sz="1800" b="1" baseline="0"/>
            <a:t>Select "Data" tab and click "Solver"</a:t>
          </a:r>
        </a:p>
        <a:p>
          <a:r>
            <a:rPr kumimoji="1" lang="en-US" altLang="ja-JP" sz="1800" b="1" baseline="0"/>
            <a:t>     If you can not find "solver", please add solver add-in.</a:t>
          </a:r>
        </a:p>
        <a:p>
          <a:endParaRPr kumimoji="1" lang="en-US" altLang="ja-JP" sz="1800" b="1" baseline="0"/>
        </a:p>
        <a:p>
          <a:r>
            <a:rPr kumimoji="1" lang="en-US" altLang="ja-JP" sz="1800" b="1" baseline="0"/>
            <a:t>3. In the Solver Parameters window, set items as below;</a:t>
          </a:r>
        </a:p>
        <a:p>
          <a:r>
            <a:rPr kumimoji="1" lang="en-US" altLang="ja-JP" sz="1800" b="1" baseline="0"/>
            <a:t>     "Set Objective": $G$9 (red cell)</a:t>
          </a:r>
        </a:p>
        <a:p>
          <a:r>
            <a:rPr kumimoji="1" lang="en-US" altLang="ja-JP" sz="1800" b="1" baseline="0"/>
            <a:t>     "To": Min</a:t>
          </a:r>
        </a:p>
        <a:p>
          <a:r>
            <a:rPr kumimoji="1" lang="en-US" altLang="ja-JP" sz="1800" b="1" baseline="0"/>
            <a:t>     "By Changing Variable Cells": $B$4:$B$5 (two green cells)</a:t>
          </a:r>
        </a:p>
        <a:p>
          <a:endParaRPr kumimoji="1" lang="en-US" altLang="ja-JP" sz="1800" b="1" baseline="0"/>
        </a:p>
        <a:p>
          <a:r>
            <a:rPr kumimoji="1" lang="en-US" altLang="ja-JP" sz="1800" b="1" baseline="0"/>
            <a:t>4. Click "Solve" button.</a:t>
          </a:r>
        </a:p>
        <a:p>
          <a:endParaRPr kumimoji="1" lang="en-US" altLang="ja-JP" sz="1800" b="1" baseline="0"/>
        </a:p>
        <a:p>
          <a:r>
            <a:rPr kumimoji="1" lang="en-US" altLang="ja-JP" sz="1800" b="1" baseline="0"/>
            <a:t>5. Automatically, Optimize C0 and Dap (in green cells).</a:t>
          </a:r>
        </a:p>
        <a:p>
          <a:r>
            <a:rPr kumimoji="1" lang="en-US" altLang="ja-JP" sz="1800" b="1" baseline="0"/>
            <a:t>     (Sum of square error (in red cell) is minimized.)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493940</xdr:colOff>
      <xdr:row>6</xdr:row>
      <xdr:rowOff>273501</xdr:rowOff>
    </xdr:from>
    <xdr:to>
      <xdr:col>13</xdr:col>
      <xdr:colOff>1</xdr:colOff>
      <xdr:row>17</xdr:row>
      <xdr:rowOff>223155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23</xdr:row>
      <xdr:rowOff>65313</xdr:rowOff>
    </xdr:from>
    <xdr:to>
      <xdr:col>9</xdr:col>
      <xdr:colOff>930569</xdr:colOff>
      <xdr:row>40</xdr:row>
      <xdr:rowOff>185056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C504A66-713C-4A2E-B86D-785A42AFD557}"/>
            </a:ext>
          </a:extLst>
        </xdr:cNvPr>
        <xdr:cNvSpPr txBox="1"/>
      </xdr:nvSpPr>
      <xdr:spPr>
        <a:xfrm>
          <a:off x="4931229" y="7968342"/>
          <a:ext cx="7668826" cy="54864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800" b="1"/>
            <a:t>How to use:</a:t>
          </a:r>
        </a:p>
        <a:p>
          <a:endParaRPr kumimoji="1" lang="en-US" altLang="ja-JP" sz="1800" b="1"/>
        </a:p>
        <a:p>
          <a:r>
            <a:rPr kumimoji="1" lang="en-US" altLang="ja-JP" sz="1800" b="1"/>
            <a:t>1. Input appropriate values in each cell filled with yellow.</a:t>
          </a:r>
        </a:p>
        <a:p>
          <a:endParaRPr kumimoji="1" lang="en-US" altLang="ja-JP" sz="1800" b="1"/>
        </a:p>
        <a:p>
          <a:r>
            <a:rPr kumimoji="1" lang="en-US" altLang="ja-JP" sz="1800" b="1"/>
            <a:t>2.</a:t>
          </a:r>
          <a:r>
            <a:rPr kumimoji="1" lang="ja-JP" altLang="en-US" sz="1800" b="1" baseline="0"/>
            <a:t> </a:t>
          </a:r>
          <a:r>
            <a:rPr kumimoji="1" lang="en-US" altLang="ja-JP" sz="1800" b="1" baseline="0"/>
            <a:t>Select "Data" tab and click "solver"</a:t>
          </a:r>
        </a:p>
        <a:p>
          <a:r>
            <a:rPr kumimoji="1" lang="en-US" altLang="ja-JP" sz="1800" b="1" baseline="0"/>
            <a:t>     If you can not find "solver", please add solver add-in.</a:t>
          </a:r>
        </a:p>
        <a:p>
          <a:endParaRPr kumimoji="1" lang="en-US" altLang="ja-JP" sz="1800" b="1" baseline="0"/>
        </a:p>
        <a:p>
          <a:r>
            <a:rPr kumimoji="1" lang="en-US" altLang="ja-JP" sz="1800" b="1" baseline="0"/>
            <a:t>3. In the Solver Parameters window, set items as below;</a:t>
          </a:r>
        </a:p>
        <a:p>
          <a:r>
            <a:rPr kumimoji="1" lang="en-US" altLang="ja-JP" sz="1800" b="1" baseline="0"/>
            <a:t>     "Set Objective": $G$9 (red cell)</a:t>
          </a:r>
        </a:p>
        <a:p>
          <a:r>
            <a:rPr kumimoji="1" lang="en-US" altLang="ja-JP" sz="1800" b="1" baseline="0"/>
            <a:t>     "To": Min</a:t>
          </a:r>
        </a:p>
        <a:p>
          <a:r>
            <a:rPr kumimoji="1" lang="en-US" altLang="ja-JP" sz="1800" b="1" baseline="0"/>
            <a:t>     "By Changing Variable Cells": $B$4:$B$5 (two green cells)</a:t>
          </a:r>
        </a:p>
        <a:p>
          <a:endParaRPr kumimoji="1" lang="en-US" altLang="ja-JP" sz="1800" b="1" baseline="0"/>
        </a:p>
        <a:p>
          <a:r>
            <a:rPr kumimoji="1" lang="en-US" altLang="ja-JP" sz="1800" b="1" baseline="0"/>
            <a:t>4. Click "Solve" button.</a:t>
          </a:r>
        </a:p>
        <a:p>
          <a:endParaRPr kumimoji="1" lang="en-US" altLang="ja-JP" sz="1800" b="1" baseline="0"/>
        </a:p>
        <a:p>
          <a:r>
            <a:rPr kumimoji="1" lang="en-US" altLang="ja-JP" sz="1800" b="1" baseline="0"/>
            <a:t>5. Automatically, Optimize C0 and Dap (in green cells).</a:t>
          </a:r>
        </a:p>
        <a:p>
          <a:r>
            <a:rPr kumimoji="1" lang="en-US" altLang="ja-JP" sz="1800" b="1" baseline="0"/>
            <a:t>     (Sum of square error (in red cell) is minimized.)</a:t>
          </a:r>
        </a:p>
      </xdr:txBody>
    </xdr:sp>
    <xdr:clientData/>
  </xdr:twoCellAnchor>
  <xdr:twoCellAnchor>
    <xdr:from>
      <xdr:col>10</xdr:col>
      <xdr:colOff>65314</xdr:colOff>
      <xdr:row>25</xdr:row>
      <xdr:rowOff>195943</xdr:rowOff>
    </xdr:from>
    <xdr:to>
      <xdr:col>44</xdr:col>
      <xdr:colOff>225884</xdr:colOff>
      <xdr:row>31</xdr:row>
      <xdr:rowOff>304552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3C37B333-4341-478E-A929-D68E20C66A53}"/>
            </a:ext>
          </a:extLst>
        </xdr:cNvPr>
        <xdr:cNvGrpSpPr/>
      </xdr:nvGrpSpPr>
      <xdr:grpSpPr>
        <a:xfrm>
          <a:off x="12812485" y="8730343"/>
          <a:ext cx="21714285" cy="2002723"/>
          <a:chOff x="12812485" y="8730343"/>
          <a:chExt cx="21714285" cy="2002723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91C96DCF-DFA0-4744-9F85-685A55EB72C1}"/>
              </a:ext>
            </a:extLst>
          </xdr:cNvPr>
          <xdr:cNvGrpSpPr/>
        </xdr:nvGrpSpPr>
        <xdr:grpSpPr>
          <a:xfrm>
            <a:off x="12812485" y="8752114"/>
            <a:ext cx="21714285" cy="1980952"/>
            <a:chOff x="12812485" y="8752114"/>
            <a:chExt cx="21714285" cy="1980952"/>
          </a:xfrm>
        </xdr:grpSpPr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BCE09D0E-7CA0-4FFD-8DC9-23FDF05D49D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812485" y="8752114"/>
              <a:ext cx="21714285" cy="1980952"/>
            </a:xfrm>
            <a:prstGeom prst="rect">
              <a:avLst/>
            </a:prstGeom>
          </xdr:spPr>
        </xdr:pic>
        <xdr:sp macro="" textlink="">
          <xdr:nvSpPr>
            <xdr:cNvPr id="19" name="Oval 18">
              <a:extLst>
                <a:ext uri="{FF2B5EF4-FFF2-40B4-BE49-F238E27FC236}">
                  <a16:creationId xmlns:a16="http://schemas.microsoft.com/office/drawing/2014/main" id="{357CE3A8-46E7-461F-A283-2D28249CED7F}"/>
                </a:ext>
              </a:extLst>
            </xdr:cNvPr>
            <xdr:cNvSpPr/>
          </xdr:nvSpPr>
          <xdr:spPr>
            <a:xfrm>
              <a:off x="16807544" y="9056914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Oval 19">
              <a:extLst>
                <a:ext uri="{FF2B5EF4-FFF2-40B4-BE49-F238E27FC236}">
                  <a16:creationId xmlns:a16="http://schemas.microsoft.com/office/drawing/2014/main" id="{893B86B9-913E-43F7-98FF-DFFFCEBA37D1}"/>
                </a:ext>
              </a:extLst>
            </xdr:cNvPr>
            <xdr:cNvSpPr/>
          </xdr:nvSpPr>
          <xdr:spPr>
            <a:xfrm>
              <a:off x="32134630" y="9318171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F41EA010-AF2E-489C-8501-162C65983319}"/>
              </a:ext>
            </a:extLst>
          </xdr:cNvPr>
          <xdr:cNvSpPr txBox="1"/>
        </xdr:nvSpPr>
        <xdr:spPr>
          <a:xfrm>
            <a:off x="16274143" y="873034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8158C703-99A0-44F9-9785-C2B06F736764}"/>
              </a:ext>
            </a:extLst>
          </xdr:cNvPr>
          <xdr:cNvSpPr txBox="1"/>
        </xdr:nvSpPr>
        <xdr:spPr>
          <a:xfrm>
            <a:off x="31633886" y="8937172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10</xdr:col>
      <xdr:colOff>424544</xdr:colOff>
      <xdr:row>33</xdr:row>
      <xdr:rowOff>76199</xdr:rowOff>
    </xdr:from>
    <xdr:to>
      <xdr:col>21</xdr:col>
      <xdr:colOff>567895</xdr:colOff>
      <xdr:row>53</xdr:row>
      <xdr:rowOff>305342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74D320E1-7C02-47C8-8404-5CE672D24A0F}"/>
            </a:ext>
          </a:extLst>
        </xdr:cNvPr>
        <xdr:cNvGrpSpPr/>
      </xdr:nvGrpSpPr>
      <xdr:grpSpPr>
        <a:xfrm>
          <a:off x="13171715" y="11136085"/>
          <a:ext cx="7425894" cy="6542857"/>
          <a:chOff x="13171715" y="11136085"/>
          <a:chExt cx="7425894" cy="6542857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D83188AB-45F4-47B5-9AA0-75422FB39306}"/>
              </a:ext>
            </a:extLst>
          </xdr:cNvPr>
          <xdr:cNvGrpSpPr/>
        </xdr:nvGrpSpPr>
        <xdr:grpSpPr>
          <a:xfrm>
            <a:off x="13530942" y="11136085"/>
            <a:ext cx="7066667" cy="6542857"/>
            <a:chOff x="13530942" y="11136085"/>
            <a:chExt cx="7066667" cy="6542857"/>
          </a:xfrm>
        </xdr:grpSpPr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108C652B-0C7A-4231-B1BD-9622D46FD5B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530942" y="11136085"/>
              <a:ext cx="7066667" cy="654285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1E3186BC-31F6-4EDB-B92D-87E53FF5B4B6}"/>
                </a:ext>
              </a:extLst>
            </xdr:cNvPr>
            <xdr:cNvSpPr/>
          </xdr:nvSpPr>
          <xdr:spPr>
            <a:xfrm>
              <a:off x="13857514" y="11691257"/>
              <a:ext cx="6477000" cy="31568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97F81165-612A-44F5-9CEB-DE35B3B77D6C}"/>
                </a:ext>
              </a:extLst>
            </xdr:cNvPr>
            <xdr:cNvSpPr/>
          </xdr:nvSpPr>
          <xdr:spPr>
            <a:xfrm>
              <a:off x="13879286" y="12061372"/>
              <a:ext cx="3516085" cy="337457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866592CD-F062-4CF0-9AC4-7FD581DF4C62}"/>
                </a:ext>
              </a:extLst>
            </xdr:cNvPr>
            <xdr:cNvSpPr/>
          </xdr:nvSpPr>
          <xdr:spPr>
            <a:xfrm>
              <a:off x="13857515" y="12518572"/>
              <a:ext cx="6400799" cy="544285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7" name="Oval 26">
              <a:extLst>
                <a:ext uri="{FF2B5EF4-FFF2-40B4-BE49-F238E27FC236}">
                  <a16:creationId xmlns:a16="http://schemas.microsoft.com/office/drawing/2014/main" id="{CF41DC2B-E745-44A1-9ABE-9887519150C8}"/>
                </a:ext>
              </a:extLst>
            </xdr:cNvPr>
            <xdr:cNvSpPr/>
          </xdr:nvSpPr>
          <xdr:spPr>
            <a:xfrm>
              <a:off x="17340943" y="16970828"/>
              <a:ext cx="15566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C33E6298-2B11-40F2-81F1-3E9535830E5E}"/>
              </a:ext>
            </a:extLst>
          </xdr:cNvPr>
          <xdr:cNvSpPr txBox="1"/>
        </xdr:nvSpPr>
        <xdr:spPr>
          <a:xfrm>
            <a:off x="13171715" y="12072258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3.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45FE1335-D16B-4B1F-B952-F0404033C633}"/>
              </a:ext>
            </a:extLst>
          </xdr:cNvPr>
          <xdr:cNvSpPr txBox="1"/>
        </xdr:nvSpPr>
        <xdr:spPr>
          <a:xfrm>
            <a:off x="16818429" y="1670957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4.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view="pageBreakPreview" zoomScale="85" zoomScaleNormal="70" zoomScaleSheetLayoutView="85" workbookViewId="0">
      <selection activeCell="A30" sqref="A30"/>
    </sheetView>
  </sheetViews>
  <sheetFormatPr defaultColWidth="9" defaultRowHeight="25.5" customHeight="1" x14ac:dyDescent="0.2"/>
  <cols>
    <col min="1" max="1" width="51.6640625" style="2" bestFit="1" customWidth="1"/>
    <col min="2" max="3" width="28.77734375" style="2" customWidth="1"/>
    <col min="4" max="4" width="10.109375" style="2" bestFit="1" customWidth="1"/>
    <col min="5" max="5" width="17.44140625" style="2" customWidth="1"/>
    <col min="6" max="6" width="9" style="2" customWidth="1"/>
    <col min="7" max="7" width="21.6640625" style="2" customWidth="1"/>
    <col min="8" max="8" width="15.6640625" style="2" customWidth="1"/>
    <col min="9" max="9" width="15.6640625" style="1" customWidth="1"/>
    <col min="10" max="16384" width="9" style="1"/>
  </cols>
  <sheetData>
    <row r="1" spans="1:16" ht="25.5" customHeight="1" x14ac:dyDescent="0.2">
      <c r="A1" s="2" t="s">
        <v>6</v>
      </c>
      <c r="M1" s="2"/>
      <c r="N1" s="2" t="s">
        <v>15</v>
      </c>
      <c r="O1" s="2" t="s">
        <v>14</v>
      </c>
      <c r="P1" s="1" t="s">
        <v>4</v>
      </c>
    </row>
    <row r="2" spans="1:16" ht="25.5" customHeight="1" x14ac:dyDescent="0.2">
      <c r="A2" s="7" t="s">
        <v>7</v>
      </c>
      <c r="B2" s="8">
        <v>15</v>
      </c>
      <c r="C2" s="2" t="s">
        <v>10</v>
      </c>
      <c r="M2" s="2">
        <v>0</v>
      </c>
      <c r="N2" s="39">
        <f>$B$7</f>
        <v>0.2</v>
      </c>
      <c r="O2" s="39">
        <f>$B$7</f>
        <v>0.2</v>
      </c>
      <c r="P2" s="37">
        <f>$B$6</f>
        <v>2</v>
      </c>
    </row>
    <row r="3" spans="1:16" ht="25.5" customHeight="1" x14ac:dyDescent="0.2">
      <c r="A3" s="7" t="s">
        <v>0</v>
      </c>
      <c r="B3" s="19">
        <v>12.29</v>
      </c>
      <c r="M3" s="2">
        <v>1</v>
      </c>
      <c r="N3" s="2">
        <f>$B$3*(1-ERF($B$5*0.1/2/SQRT($B$4*M3)))+$B$7</f>
        <v>0.20000000000000409</v>
      </c>
      <c r="O3" s="2">
        <f>$B$8*$B$3*(1-ERF($B$5*0.1/2/SQRT($B$4*M3)))+$B$7</f>
        <v>0.20000000000000534</v>
      </c>
      <c r="P3" s="37">
        <f t="shared" ref="P3:P52" si="0">$B$6</f>
        <v>2</v>
      </c>
    </row>
    <row r="4" spans="1:16" ht="25.5" customHeight="1" x14ac:dyDescent="0.2">
      <c r="A4" s="7" t="s">
        <v>8</v>
      </c>
      <c r="B4" s="19">
        <v>0.752</v>
      </c>
      <c r="M4" s="2">
        <v>2</v>
      </c>
      <c r="N4" s="2">
        <f t="shared" ref="N4:N52" si="1">$B$3*(1-ERF($B$5*0.1/2/SQRT($B$4*M4)))+$B$7</f>
        <v>0.20000009987066703</v>
      </c>
      <c r="O4" s="2">
        <f t="shared" ref="O4:O52" si="2">$B$8*$B$3*(1-ERF($B$5*0.1/2/SQRT($B$4*M4)))+$B$7</f>
        <v>0.2000001298318671</v>
      </c>
      <c r="P4" s="37">
        <f t="shared" si="0"/>
        <v>2</v>
      </c>
    </row>
    <row r="5" spans="1:16" ht="25.5" customHeight="1" x14ac:dyDescent="0.2">
      <c r="A5" s="7" t="s">
        <v>9</v>
      </c>
      <c r="B5" s="15">
        <v>100</v>
      </c>
      <c r="M5" s="2">
        <v>3</v>
      </c>
      <c r="N5" s="2">
        <f t="shared" si="1"/>
        <v>0.20003077889771426</v>
      </c>
      <c r="O5" s="2">
        <f t="shared" si="2"/>
        <v>0.20004001256702852</v>
      </c>
      <c r="P5" s="37">
        <f t="shared" si="0"/>
        <v>2</v>
      </c>
    </row>
    <row r="6" spans="1:16" ht="25.5" customHeight="1" x14ac:dyDescent="0.2">
      <c r="A6" s="7" t="s">
        <v>3</v>
      </c>
      <c r="B6" s="16">
        <v>2</v>
      </c>
      <c r="M6" s="2">
        <v>4</v>
      </c>
      <c r="N6" s="2">
        <f t="shared" si="1"/>
        <v>0.20056055424910771</v>
      </c>
      <c r="O6" s="2">
        <f t="shared" si="2"/>
        <v>0.20072872052384</v>
      </c>
      <c r="P6" s="37">
        <f t="shared" si="0"/>
        <v>2</v>
      </c>
    </row>
    <row r="7" spans="1:16" ht="25.5" customHeight="1" x14ac:dyDescent="0.2">
      <c r="A7" s="7" t="s">
        <v>5</v>
      </c>
      <c r="B7" s="16">
        <v>0.2</v>
      </c>
      <c r="C7" s="2" t="s">
        <v>16</v>
      </c>
      <c r="M7" s="2">
        <v>5</v>
      </c>
      <c r="N7" s="2">
        <f t="shared" si="1"/>
        <v>0.20326554481738204</v>
      </c>
      <c r="O7" s="2">
        <f t="shared" si="2"/>
        <v>0.20424520826259665</v>
      </c>
      <c r="P7" s="37">
        <f t="shared" si="0"/>
        <v>2</v>
      </c>
    </row>
    <row r="8" spans="1:16" ht="25.5" customHeight="1" x14ac:dyDescent="0.2">
      <c r="A8" s="7" t="s">
        <v>1</v>
      </c>
      <c r="B8" s="32">
        <v>1.3</v>
      </c>
      <c r="C8" s="2" t="s">
        <v>17</v>
      </c>
      <c r="M8" s="2">
        <v>6</v>
      </c>
      <c r="N8" s="2">
        <f t="shared" si="1"/>
        <v>0.21071570083386149</v>
      </c>
      <c r="O8" s="2">
        <f t="shared" si="2"/>
        <v>0.21393041108401994</v>
      </c>
      <c r="P8" s="37">
        <f t="shared" si="0"/>
        <v>2</v>
      </c>
    </row>
    <row r="9" spans="1:16" ht="25.5" customHeight="1" x14ac:dyDescent="0.2">
      <c r="A9" s="23"/>
      <c r="B9" s="33"/>
      <c r="C9" s="20"/>
      <c r="M9" s="2">
        <v>7</v>
      </c>
      <c r="N9" s="2">
        <f t="shared" si="1"/>
        <v>0.22527342084975746</v>
      </c>
      <c r="O9" s="2">
        <f t="shared" si="2"/>
        <v>0.2328554471046847</v>
      </c>
      <c r="P9" s="37">
        <f t="shared" si="0"/>
        <v>2</v>
      </c>
    </row>
    <row r="10" spans="1:16" ht="25.5" customHeight="1" x14ac:dyDescent="0.2">
      <c r="A10" s="43" t="s">
        <v>13</v>
      </c>
      <c r="B10" s="34" t="s">
        <v>14</v>
      </c>
      <c r="C10" s="34" t="s">
        <v>15</v>
      </c>
      <c r="M10" s="2">
        <v>8</v>
      </c>
      <c r="N10" s="2">
        <f t="shared" si="1"/>
        <v>0.24842505407060611</v>
      </c>
      <c r="O10" s="2">
        <f t="shared" si="2"/>
        <v>0.26295257029178798</v>
      </c>
      <c r="P10" s="37">
        <f t="shared" si="0"/>
        <v>2</v>
      </c>
    </row>
    <row r="11" spans="1:16" ht="25.5" customHeight="1" x14ac:dyDescent="0.2">
      <c r="A11" s="7" t="s">
        <v>11</v>
      </c>
      <c r="B11" s="17">
        <f>IF(($B$6-$B$7)&lt;$B$3, ROUNDDOWN( (0.1*$B$5)^2 / (2*$B$4) / (( NORMSINV(( 1-0.5*($B$6-$B$7)/$B$3/$B$8) ) )^2),0 ), "∞")</f>
        <v>26</v>
      </c>
      <c r="C11" s="35">
        <f>IF(($B$6-$B$7)&lt;$B$3, ROUNDDOWN( (0.1*$B$5)^2 / (2*$B$4) / (( NORMSINV( 1-0.5*($B$6-$B$7)/$B$3 ) )^2),0 ), "∞")</f>
        <v>31</v>
      </c>
      <c r="M11" s="2">
        <v>9</v>
      </c>
      <c r="N11" s="2">
        <f t="shared" si="1"/>
        <v>0.28070985732145415</v>
      </c>
      <c r="O11" s="2">
        <f t="shared" si="2"/>
        <v>0.30492281451789038</v>
      </c>
      <c r="P11" s="37">
        <f t="shared" si="0"/>
        <v>2</v>
      </c>
    </row>
    <row r="12" spans="1:16" ht="25.5" customHeight="1" x14ac:dyDescent="0.2">
      <c r="A12" s="14" t="s">
        <v>12</v>
      </c>
      <c r="B12" s="18">
        <f>B11-$B$2</f>
        <v>11</v>
      </c>
      <c r="C12" s="36">
        <f>C11-$B$2</f>
        <v>16</v>
      </c>
      <c r="M12" s="2">
        <v>10</v>
      </c>
      <c r="N12" s="2">
        <f t="shared" si="1"/>
        <v>0.3219352907753234</v>
      </c>
      <c r="O12" s="2">
        <f t="shared" si="2"/>
        <v>0.35851587800792045</v>
      </c>
      <c r="P12" s="37">
        <f t="shared" si="0"/>
        <v>2</v>
      </c>
    </row>
    <row r="13" spans="1:16" ht="25.5" customHeight="1" x14ac:dyDescent="0.2">
      <c r="M13" s="2">
        <v>11</v>
      </c>
      <c r="N13" s="2">
        <f t="shared" si="1"/>
        <v>0.37144282451318156</v>
      </c>
      <c r="O13" s="2">
        <f t="shared" si="2"/>
        <v>0.42287567186713604</v>
      </c>
      <c r="P13" s="37">
        <f t="shared" si="0"/>
        <v>2</v>
      </c>
    </row>
    <row r="14" spans="1:16" ht="25.5" customHeight="1" x14ac:dyDescent="0.2">
      <c r="M14" s="2">
        <v>12</v>
      </c>
      <c r="N14" s="2">
        <f t="shared" si="1"/>
        <v>0.42832729271387315</v>
      </c>
      <c r="O14" s="2">
        <f t="shared" si="2"/>
        <v>0.49682548052803516</v>
      </c>
      <c r="P14" s="37">
        <f t="shared" si="0"/>
        <v>2</v>
      </c>
    </row>
    <row r="15" spans="1:16" ht="25.5" customHeight="1" x14ac:dyDescent="0.2">
      <c r="A15" s="1"/>
      <c r="B15" s="1"/>
      <c r="C15" s="1"/>
      <c r="M15" s="2">
        <v>13</v>
      </c>
      <c r="N15" s="2">
        <f t="shared" si="1"/>
        <v>0.49159003390845479</v>
      </c>
      <c r="O15" s="2">
        <f t="shared" si="2"/>
        <v>0.5790670440809913</v>
      </c>
      <c r="P15" s="37">
        <f t="shared" si="0"/>
        <v>2</v>
      </c>
    </row>
    <row r="16" spans="1:16" ht="25.5" customHeight="1" x14ac:dyDescent="0.2">
      <c r="A16" s="1"/>
      <c r="B16" s="1"/>
      <c r="C16" s="1"/>
      <c r="M16" s="2">
        <v>14</v>
      </c>
      <c r="N16" s="2">
        <f t="shared" si="1"/>
        <v>0.56023507946587126</v>
      </c>
      <c r="O16" s="2">
        <f t="shared" si="2"/>
        <v>0.66830560330563271</v>
      </c>
      <c r="P16" s="37">
        <f t="shared" si="0"/>
        <v>2</v>
      </c>
    </row>
    <row r="17" spans="1:16" ht="25.5" customHeight="1" x14ac:dyDescent="0.2">
      <c r="A17" s="1"/>
      <c r="B17" s="1"/>
      <c r="C17" s="1"/>
      <c r="M17" s="2">
        <v>15</v>
      </c>
      <c r="N17" s="2">
        <f t="shared" si="1"/>
        <v>0.63332402137138311</v>
      </c>
      <c r="O17" s="2">
        <f t="shared" si="2"/>
        <v>0.7633212277827981</v>
      </c>
      <c r="P17" s="37">
        <f t="shared" si="0"/>
        <v>2</v>
      </c>
    </row>
    <row r="18" spans="1:16" ht="25.5" customHeight="1" x14ac:dyDescent="0.2">
      <c r="A18" s="1"/>
      <c r="B18" s="41"/>
      <c r="C18" s="42"/>
      <c r="M18" s="2">
        <v>16</v>
      </c>
      <c r="N18" s="2">
        <f t="shared" si="1"/>
        <v>0.71000346852397489</v>
      </c>
      <c r="O18" s="2">
        <f t="shared" si="2"/>
        <v>0.86300450908116755</v>
      </c>
      <c r="P18" s="37">
        <f t="shared" si="0"/>
        <v>2</v>
      </c>
    </row>
    <row r="19" spans="1:16" ht="25.5" customHeight="1" x14ac:dyDescent="0.2">
      <c r="A19" s="1"/>
      <c r="B19" s="1"/>
      <c r="C19" s="1"/>
      <c r="M19" s="2">
        <v>17</v>
      </c>
      <c r="N19" s="2">
        <f t="shared" si="1"/>
        <v>0.78951541252261781</v>
      </c>
      <c r="O19" s="2">
        <f t="shared" si="2"/>
        <v>0.96637003627940321</v>
      </c>
      <c r="P19" s="37">
        <f t="shared" si="0"/>
        <v>2</v>
      </c>
    </row>
    <row r="20" spans="1:16" ht="25.5" customHeight="1" x14ac:dyDescent="0.2">
      <c r="A20" s="1"/>
      <c r="B20" s="1"/>
      <c r="C20" s="1"/>
      <c r="M20" s="2">
        <v>18</v>
      </c>
      <c r="N20" s="2">
        <f t="shared" si="1"/>
        <v>0.87119752837912134</v>
      </c>
      <c r="O20" s="2">
        <f t="shared" si="2"/>
        <v>1.0725567868928578</v>
      </c>
      <c r="P20" s="37">
        <f t="shared" si="0"/>
        <v>2</v>
      </c>
    </row>
    <row r="21" spans="1:16" ht="25.5" customHeight="1" x14ac:dyDescent="0.2">
      <c r="A21" s="1"/>
      <c r="B21" s="1"/>
      <c r="C21" s="1"/>
      <c r="M21" s="2">
        <v>19</v>
      </c>
      <c r="N21" s="2">
        <f t="shared" si="1"/>
        <v>0.95447795070621999</v>
      </c>
      <c r="O21" s="2">
        <f t="shared" si="2"/>
        <v>1.1808213359180861</v>
      </c>
      <c r="P21" s="37">
        <f t="shared" si="0"/>
        <v>2</v>
      </c>
    </row>
    <row r="22" spans="1:16" ht="25.5" customHeight="1" x14ac:dyDescent="0.2">
      <c r="A22" s="1"/>
      <c r="B22" s="1"/>
      <c r="C22" s="1"/>
      <c r="M22" s="2">
        <v>20</v>
      </c>
      <c r="N22" s="2">
        <f t="shared" si="1"/>
        <v>1.0388673492566165</v>
      </c>
      <c r="O22" s="2">
        <f t="shared" si="2"/>
        <v>1.2905275540336016</v>
      </c>
      <c r="P22" s="37">
        <f t="shared" si="0"/>
        <v>2</v>
      </c>
    </row>
    <row r="23" spans="1:16" ht="25.5" customHeight="1" x14ac:dyDescent="0.2">
      <c r="A23" s="1"/>
      <c r="B23" s="1"/>
      <c r="C23" s="1"/>
      <c r="M23" s="2">
        <v>21</v>
      </c>
      <c r="N23" s="2">
        <f t="shared" si="1"/>
        <v>1.123949997907193</v>
      </c>
      <c r="O23" s="2">
        <f t="shared" si="2"/>
        <v>1.401134997279351</v>
      </c>
      <c r="P23" s="37">
        <f t="shared" si="0"/>
        <v>2</v>
      </c>
    </row>
    <row r="24" spans="1:16" ht="25.5" customHeight="1" x14ac:dyDescent="0.2">
      <c r="A24" s="1"/>
      <c r="B24" s="1"/>
      <c r="C24" s="1"/>
      <c r="M24" s="2">
        <v>22</v>
      </c>
      <c r="N24" s="2">
        <f t="shared" si="1"/>
        <v>1.2093748108340434</v>
      </c>
      <c r="O24" s="2">
        <f t="shared" si="2"/>
        <v>1.5121872540842565</v>
      </c>
      <c r="P24" s="37">
        <f t="shared" si="0"/>
        <v>2</v>
      </c>
    </row>
    <row r="25" spans="1:16" ht="25.5" customHeight="1" x14ac:dyDescent="0.2">
      <c r="A25" s="1"/>
      <c r="B25" s="1"/>
      <c r="C25" s="1"/>
      <c r="M25" s="2">
        <v>23</v>
      </c>
      <c r="N25" s="2">
        <f t="shared" si="1"/>
        <v>1.2948468715348391</v>
      </c>
      <c r="O25" s="2">
        <f t="shared" si="2"/>
        <v>1.623300932995291</v>
      </c>
      <c r="P25" s="37">
        <f t="shared" si="0"/>
        <v>2</v>
      </c>
    </row>
    <row r="26" spans="1:16" ht="25.5" customHeight="1" x14ac:dyDescent="0.2">
      <c r="A26" s="1"/>
      <c r="B26" s="1"/>
      <c r="C26" s="1"/>
      <c r="M26" s="2">
        <v>24</v>
      </c>
      <c r="N26" s="2">
        <f t="shared" si="1"/>
        <v>1.3801197081353531</v>
      </c>
      <c r="O26" s="2">
        <f t="shared" si="2"/>
        <v>1.7341556205759592</v>
      </c>
      <c r="P26" s="37">
        <f t="shared" si="0"/>
        <v>2</v>
      </c>
    </row>
    <row r="27" spans="1:16" ht="25.5" customHeight="1" x14ac:dyDescent="0.2">
      <c r="A27" s="1"/>
      <c r="B27" s="1"/>
      <c r="C27" s="1"/>
      <c r="M27" s="2">
        <v>25</v>
      </c>
      <c r="N27" s="2">
        <f t="shared" si="1"/>
        <v>1.4649884075542634</v>
      </c>
      <c r="O27" s="2">
        <f t="shared" si="2"/>
        <v>1.8444849298205426</v>
      </c>
      <c r="P27" s="37">
        <f t="shared" si="0"/>
        <v>2</v>
      </c>
    </row>
    <row r="28" spans="1:16" ht="25.5" customHeight="1" x14ac:dyDescent="0.2">
      <c r="A28" s="1"/>
      <c r="B28" s="1"/>
      <c r="C28" s="1"/>
      <c r="M28" s="2">
        <v>26</v>
      </c>
      <c r="N28" s="2">
        <f t="shared" si="1"/>
        <v>1.5492835696158096</v>
      </c>
      <c r="O28" s="2">
        <f t="shared" si="2"/>
        <v>1.9540686405005527</v>
      </c>
      <c r="P28" s="37">
        <f t="shared" si="0"/>
        <v>2</v>
      </c>
    </row>
    <row r="29" spans="1:16" ht="25.5" customHeight="1" x14ac:dyDescent="0.2">
      <c r="A29" s="1"/>
      <c r="B29" s="1"/>
      <c r="C29" s="1"/>
      <c r="M29" s="2">
        <v>27</v>
      </c>
      <c r="N29" s="2">
        <f t="shared" si="1"/>
        <v>1.6328660532606769</v>
      </c>
      <c r="O29" s="2">
        <f t="shared" si="2"/>
        <v>2.0627258692388803</v>
      </c>
      <c r="P29" s="37">
        <f t="shared" si="0"/>
        <v>2</v>
      </c>
    </row>
    <row r="30" spans="1:16" ht="25.5" customHeight="1" x14ac:dyDescent="0.2">
      <c r="A30" s="1"/>
      <c r="B30" s="1"/>
      <c r="C30" s="1"/>
      <c r="M30" s="2">
        <v>28</v>
      </c>
      <c r="N30" s="2">
        <f t="shared" si="1"/>
        <v>1.7156224436781851</v>
      </c>
      <c r="O30" s="2">
        <f t="shared" si="2"/>
        <v>2.1703091767816409</v>
      </c>
      <c r="P30" s="37">
        <f t="shared" si="0"/>
        <v>2</v>
      </c>
    </row>
    <row r="31" spans="1:16" ht="25.5" customHeight="1" x14ac:dyDescent="0.2">
      <c r="A31" s="1"/>
      <c r="B31" s="1"/>
      <c r="C31" s="1"/>
      <c r="M31" s="2">
        <v>29</v>
      </c>
      <c r="N31" s="2">
        <f t="shared" si="1"/>
        <v>1.7974611608939233</v>
      </c>
      <c r="O31" s="2">
        <f t="shared" si="2"/>
        <v>2.2766995091621007</v>
      </c>
      <c r="P31" s="37">
        <f t="shared" si="0"/>
        <v>2</v>
      </c>
    </row>
    <row r="32" spans="1:16" ht="25.5" customHeight="1" x14ac:dyDescent="0.2">
      <c r="A32" s="1"/>
      <c r="B32" s="1"/>
      <c r="C32" s="1"/>
      <c r="M32" s="2">
        <v>30</v>
      </c>
      <c r="N32" s="2">
        <f t="shared" si="1"/>
        <v>1.8783091305639112</v>
      </c>
      <c r="O32" s="2">
        <f t="shared" si="2"/>
        <v>2.3818018697330849</v>
      </c>
      <c r="P32" s="37">
        <f t="shared" si="0"/>
        <v>2</v>
      </c>
    </row>
    <row r="33" spans="1:16" ht="25.5" customHeight="1" x14ac:dyDescent="0.2">
      <c r="A33" s="1"/>
      <c r="B33" s="1"/>
      <c r="C33" s="1"/>
      <c r="M33" s="2">
        <v>31</v>
      </c>
      <c r="N33" s="2">
        <f t="shared" si="1"/>
        <v>1.9581089424642533</v>
      </c>
      <c r="O33" s="2">
        <f t="shared" si="2"/>
        <v>2.4855416252035298</v>
      </c>
      <c r="P33" s="37">
        <f t="shared" si="0"/>
        <v>2</v>
      </c>
    </row>
    <row r="34" spans="1:16" ht="25.5" customHeight="1" x14ac:dyDescent="0.2">
      <c r="A34" s="1"/>
      <c r="B34" s="1"/>
      <c r="C34" s="1"/>
      <c r="M34" s="2">
        <v>32</v>
      </c>
      <c r="N34" s="2">
        <f t="shared" si="1"/>
        <v>2.0368164290330539</v>
      </c>
      <c r="O34" s="2">
        <f t="shared" si="2"/>
        <v>2.5878613577429705</v>
      </c>
      <c r="P34" s="37">
        <f t="shared" si="0"/>
        <v>2</v>
      </c>
    </row>
    <row r="35" spans="1:16" ht="25.5" customHeight="1" x14ac:dyDescent="0.2">
      <c r="A35" s="1"/>
      <c r="B35" s="1"/>
      <c r="C35" s="1"/>
      <c r="M35" s="2">
        <v>33</v>
      </c>
      <c r="N35" s="2">
        <f t="shared" si="1"/>
        <v>2.1143986039197533</v>
      </c>
      <c r="O35" s="2">
        <f t="shared" si="2"/>
        <v>2.6887181850956794</v>
      </c>
      <c r="P35" s="37">
        <f t="shared" si="0"/>
        <v>2</v>
      </c>
    </row>
    <row r="36" spans="1:16" ht="25.5" customHeight="1" x14ac:dyDescent="0.2">
      <c r="A36" s="1"/>
      <c r="B36" s="1"/>
      <c r="C36" s="1"/>
      <c r="M36" s="2">
        <v>34</v>
      </c>
      <c r="N36" s="2">
        <f t="shared" si="1"/>
        <v>2.1908319080366545</v>
      </c>
      <c r="O36" s="2">
        <f t="shared" si="2"/>
        <v>2.7880814804476515</v>
      </c>
      <c r="P36" s="37">
        <f t="shared" si="0"/>
        <v>2</v>
      </c>
    </row>
    <row r="37" spans="1:16" ht="25.5" customHeight="1" x14ac:dyDescent="0.2">
      <c r="A37" s="1"/>
      <c r="B37" s="1"/>
      <c r="C37" s="1"/>
      <c r="M37" s="2">
        <v>35</v>
      </c>
      <c r="N37" s="2">
        <f t="shared" si="1"/>
        <v>2.2661007176719159</v>
      </c>
      <c r="O37" s="2">
        <f t="shared" si="2"/>
        <v>2.8859309329734906</v>
      </c>
      <c r="P37" s="37">
        <f t="shared" si="0"/>
        <v>2</v>
      </c>
    </row>
    <row r="38" spans="1:16" ht="25.5" customHeight="1" x14ac:dyDescent="0.2">
      <c r="A38" s="1"/>
      <c r="B38" s="1"/>
      <c r="C38" s="1"/>
      <c r="M38" s="2">
        <v>36</v>
      </c>
      <c r="N38" s="2">
        <f t="shared" si="1"/>
        <v>2.3401960756182261</v>
      </c>
      <c r="O38" s="2">
        <f t="shared" si="2"/>
        <v>2.9822548983036943</v>
      </c>
      <c r="P38" s="37">
        <f t="shared" si="0"/>
        <v>2</v>
      </c>
    </row>
    <row r="39" spans="1:16" ht="25.5" customHeight="1" x14ac:dyDescent="0.2">
      <c r="A39" s="1"/>
      <c r="B39" s="1"/>
      <c r="C39" s="1"/>
      <c r="M39" s="2">
        <v>37</v>
      </c>
      <c r="N39" s="2">
        <f t="shared" si="1"/>
        <v>2.4131146119335325</v>
      </c>
      <c r="O39" s="2">
        <f t="shared" si="2"/>
        <v>3.077048995513592</v>
      </c>
      <c r="P39" s="37">
        <f t="shared" si="0"/>
        <v>2</v>
      </c>
    </row>
    <row r="40" spans="1:16" ht="25.5" customHeight="1" x14ac:dyDescent="0.2">
      <c r="A40" s="1"/>
      <c r="B40" s="1"/>
      <c r="C40" s="1"/>
      <c r="M40" s="2">
        <v>38</v>
      </c>
      <c r="N40" s="2">
        <f t="shared" si="1"/>
        <v>2.4848576258891186</v>
      </c>
      <c r="O40" s="2">
        <f t="shared" si="2"/>
        <v>3.1703149136558544</v>
      </c>
      <c r="P40" s="37">
        <f t="shared" si="0"/>
        <v>2</v>
      </c>
    </row>
    <row r="41" spans="1:16" ht="25.5" customHeight="1" x14ac:dyDescent="0.2">
      <c r="A41" s="1"/>
      <c r="B41" s="1"/>
      <c r="C41" s="1"/>
      <c r="M41" s="2">
        <v>39</v>
      </c>
      <c r="N41" s="2">
        <f t="shared" si="1"/>
        <v>2.555430304924077</v>
      </c>
      <c r="O41" s="2">
        <f t="shared" si="2"/>
        <v>3.2620593964013</v>
      </c>
      <c r="P41" s="37">
        <f t="shared" si="0"/>
        <v>2</v>
      </c>
    </row>
    <row r="42" spans="1:16" ht="25.5" customHeight="1" x14ac:dyDescent="0.2">
      <c r="A42" s="1"/>
      <c r="B42" s="1"/>
      <c r="C42" s="1"/>
      <c r="M42" s="2">
        <v>40</v>
      </c>
      <c r="N42" s="2">
        <f t="shared" si="1"/>
        <v>2.6248410600797221</v>
      </c>
      <c r="O42" s="2">
        <f t="shared" si="2"/>
        <v>3.352293378103639</v>
      </c>
      <c r="P42" s="37">
        <f t="shared" si="0"/>
        <v>2</v>
      </c>
    </row>
    <row r="43" spans="1:16" ht="25.5" customHeight="1" x14ac:dyDescent="0.2">
      <c r="A43" s="1"/>
      <c r="B43" s="1"/>
      <c r="C43" s="1"/>
      <c r="M43" s="2">
        <v>41</v>
      </c>
      <c r="N43" s="2">
        <f t="shared" si="1"/>
        <v>2.6931009605038589</v>
      </c>
      <c r="O43" s="2">
        <f t="shared" si="2"/>
        <v>3.4410312486550167</v>
      </c>
      <c r="P43" s="37">
        <f t="shared" si="0"/>
        <v>2</v>
      </c>
    </row>
    <row r="44" spans="1:16" ht="25.5" customHeight="1" x14ac:dyDescent="0.2">
      <c r="A44" s="1"/>
      <c r="B44" s="1"/>
      <c r="C44" s="1"/>
      <c r="M44" s="2">
        <v>42</v>
      </c>
      <c r="N44" s="2">
        <f t="shared" si="1"/>
        <v>2.760223252263077</v>
      </c>
      <c r="O44" s="2">
        <f t="shared" si="2"/>
        <v>3.5282902279420005</v>
      </c>
      <c r="P44" s="37">
        <f t="shared" si="0"/>
        <v>2</v>
      </c>
    </row>
    <row r="45" spans="1:16" ht="25.5" customHeight="1" x14ac:dyDescent="0.2">
      <c r="A45" s="1"/>
      <c r="B45" s="1"/>
      <c r="C45" s="1"/>
      <c r="M45" s="2">
        <v>43</v>
      </c>
      <c r="N45" s="2">
        <f t="shared" si="1"/>
        <v>2.8262229489462301</v>
      </c>
      <c r="O45" s="2">
        <f t="shared" si="2"/>
        <v>3.6140898336300991</v>
      </c>
      <c r="P45" s="37">
        <f t="shared" si="0"/>
        <v>2</v>
      </c>
    </row>
    <row r="46" spans="1:16" ht="25.5" customHeight="1" x14ac:dyDescent="0.2">
      <c r="A46" s="1"/>
      <c r="B46" s="1"/>
      <c r="C46" s="1"/>
      <c r="M46" s="2">
        <v>44</v>
      </c>
      <c r="N46" s="2">
        <f t="shared" si="1"/>
        <v>2.8911164834426937</v>
      </c>
      <c r="O46" s="2">
        <f t="shared" si="2"/>
        <v>3.6984514284755021</v>
      </c>
      <c r="P46" s="37">
        <f t="shared" si="0"/>
        <v>2</v>
      </c>
    </row>
    <row r="47" spans="1:16" ht="25.5" customHeight="1" x14ac:dyDescent="0.2">
      <c r="A47" s="1"/>
      <c r="B47" s="1"/>
      <c r="C47" s="1"/>
      <c r="M47" s="2">
        <v>45</v>
      </c>
      <c r="N47" s="2">
        <f t="shared" si="1"/>
        <v>2.9549214118861022</v>
      </c>
      <c r="O47" s="2">
        <f t="shared" si="2"/>
        <v>3.7813978354519331</v>
      </c>
      <c r="P47" s="37">
        <f t="shared" si="0"/>
        <v>2</v>
      </c>
    </row>
    <row r="48" spans="1:16" ht="25.5" customHeight="1" x14ac:dyDescent="0.2">
      <c r="A48" s="1"/>
      <c r="B48" s="1"/>
      <c r="C48" s="1"/>
      <c r="M48" s="2">
        <v>46</v>
      </c>
      <c r="N48" s="2">
        <f t="shared" si="1"/>
        <v>3.0176561621129965</v>
      </c>
      <c r="O48" s="2">
        <f t="shared" si="2"/>
        <v>3.8629530107468955</v>
      </c>
      <c r="P48" s="37">
        <f t="shared" si="0"/>
        <v>2</v>
      </c>
    </row>
    <row r="49" spans="1:16" ht="25.5" customHeight="1" x14ac:dyDescent="0.2">
      <c r="A49" s="1"/>
      <c r="B49" s="1"/>
      <c r="C49" s="1"/>
      <c r="M49" s="2">
        <v>47</v>
      </c>
      <c r="N49" s="2">
        <f t="shared" si="1"/>
        <v>3.0793398201344866</v>
      </c>
      <c r="O49" s="2">
        <f t="shared" si="2"/>
        <v>3.9431417661748327</v>
      </c>
      <c r="P49" s="37">
        <f t="shared" si="0"/>
        <v>2</v>
      </c>
    </row>
    <row r="50" spans="1:16" ht="25.5" customHeight="1" x14ac:dyDescent="0.2">
      <c r="A50" s="1"/>
      <c r="B50" s="1"/>
      <c r="C50" s="1"/>
      <c r="M50" s="2">
        <v>48</v>
      </c>
      <c r="N50" s="2">
        <f t="shared" si="1"/>
        <v>3.1399919490903314</v>
      </c>
      <c r="O50" s="2">
        <f t="shared" si="2"/>
        <v>4.0219895338174307</v>
      </c>
      <c r="P50" s="37">
        <f t="shared" si="0"/>
        <v>2</v>
      </c>
    </row>
    <row r="51" spans="1:16" ht="25.5" customHeight="1" x14ac:dyDescent="0.2">
      <c r="A51" s="1"/>
      <c r="B51" s="1"/>
      <c r="C51" s="1"/>
      <c r="M51" s="2">
        <v>49</v>
      </c>
      <c r="N51" s="2">
        <f t="shared" si="1"/>
        <v>3.1996324359767185</v>
      </c>
      <c r="O51" s="2">
        <f t="shared" si="2"/>
        <v>4.0995221667697344</v>
      </c>
      <c r="P51" s="37">
        <f t="shared" si="0"/>
        <v>2</v>
      </c>
    </row>
    <row r="52" spans="1:16" ht="25.5" customHeight="1" x14ac:dyDescent="0.2">
      <c r="A52" s="1"/>
      <c r="B52" s="1"/>
      <c r="C52" s="1"/>
      <c r="M52" s="2">
        <v>50</v>
      </c>
      <c r="N52" s="2">
        <f t="shared" si="1"/>
        <v>3.2582813621348268</v>
      </c>
      <c r="O52" s="2">
        <f t="shared" si="2"/>
        <v>4.1757657707752749</v>
      </c>
      <c r="P52" s="37">
        <f t="shared" si="0"/>
        <v>2</v>
      </c>
    </row>
    <row r="53" spans="1:16" ht="25.5" customHeight="1" x14ac:dyDescent="0.2">
      <c r="A53" s="1"/>
      <c r="B53" s="1"/>
      <c r="C53" s="1"/>
      <c r="M53" s="2"/>
      <c r="N53" s="2"/>
      <c r="O53" s="2"/>
    </row>
    <row r="54" spans="1:16" ht="25.5" customHeight="1" x14ac:dyDescent="0.2">
      <c r="A54" s="1"/>
      <c r="B54" s="1"/>
      <c r="C54" s="1"/>
      <c r="M54" s="2"/>
      <c r="N54" s="2"/>
      <c r="O54" s="2"/>
    </row>
    <row r="55" spans="1:16" ht="25.5" customHeight="1" x14ac:dyDescent="0.2">
      <c r="A55" s="1"/>
      <c r="B55" s="1"/>
      <c r="C55" s="1"/>
    </row>
    <row r="56" spans="1:16" ht="25.5" customHeight="1" x14ac:dyDescent="0.2">
      <c r="A56" s="1"/>
      <c r="B56" s="1"/>
      <c r="C56" s="1"/>
    </row>
    <row r="57" spans="1:16" ht="25.5" customHeight="1" x14ac:dyDescent="0.2">
      <c r="A57" s="1"/>
      <c r="B57" s="1"/>
      <c r="C57" s="1"/>
    </row>
    <row r="58" spans="1:16" ht="25.5" customHeight="1" x14ac:dyDescent="0.2">
      <c r="A58" s="1"/>
      <c r="B58" s="1"/>
      <c r="C58" s="1"/>
    </row>
    <row r="59" spans="1:16" ht="25.5" customHeight="1" x14ac:dyDescent="0.2">
      <c r="A59" s="1"/>
      <c r="B59" s="1"/>
      <c r="C59" s="1"/>
    </row>
    <row r="60" spans="1:16" ht="25.5" customHeight="1" x14ac:dyDescent="0.2">
      <c r="A60" s="1"/>
      <c r="B60" s="1"/>
      <c r="C60" s="1"/>
    </row>
    <row r="61" spans="1:16" ht="25.5" customHeight="1" x14ac:dyDescent="0.2">
      <c r="A61" s="1"/>
      <c r="B61" s="1"/>
      <c r="C61" s="1"/>
    </row>
    <row r="62" spans="1:16" ht="25.5" customHeight="1" x14ac:dyDescent="0.2">
      <c r="A62" s="1"/>
      <c r="B62" s="1"/>
      <c r="C62" s="1"/>
    </row>
    <row r="63" spans="1:16" ht="25.5" customHeight="1" x14ac:dyDescent="0.2">
      <c r="A63" s="1"/>
      <c r="B63" s="1"/>
      <c r="C63" s="1"/>
    </row>
    <row r="64" spans="1:16" ht="25.5" customHeight="1" x14ac:dyDescent="0.2">
      <c r="A64" s="1"/>
      <c r="B64" s="1"/>
      <c r="C64" s="1"/>
    </row>
    <row r="65" spans="1:3" ht="25.5" customHeight="1" x14ac:dyDescent="0.2">
      <c r="A65" s="1"/>
      <c r="B65" s="1"/>
      <c r="C65" s="1"/>
    </row>
  </sheetData>
  <sheetProtection selectLockedCells="1"/>
  <dataConsolidate/>
  <phoneticPr fontId="1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tabSelected="1" view="pageBreakPreview" zoomScale="70" zoomScaleNormal="70" zoomScaleSheetLayoutView="70" workbookViewId="0">
      <selection activeCell="G44" sqref="G44"/>
    </sheetView>
  </sheetViews>
  <sheetFormatPr defaultColWidth="9" defaultRowHeight="25.5" customHeight="1" x14ac:dyDescent="0.2"/>
  <cols>
    <col min="1" max="1" width="32" style="2" bestFit="1" customWidth="1"/>
    <col min="2" max="3" width="17.88671875" style="2" customWidth="1"/>
    <col min="4" max="4" width="10.109375" style="2" bestFit="1" customWidth="1"/>
    <col min="5" max="5" width="17.44140625" style="2" customWidth="1"/>
    <col min="6" max="6" width="9" style="2" customWidth="1"/>
    <col min="7" max="7" width="21.6640625" style="2" customWidth="1"/>
    <col min="8" max="8" width="15.6640625" style="2" customWidth="1"/>
    <col min="9" max="9" width="15.6640625" style="1" customWidth="1"/>
    <col min="10" max="16384" width="9" style="1"/>
  </cols>
  <sheetData>
    <row r="1" spans="1:21" ht="25.5" customHeight="1" x14ac:dyDescent="0.2">
      <c r="A1" s="2" t="s">
        <v>6</v>
      </c>
      <c r="G1" s="21"/>
      <c r="H1" s="21"/>
      <c r="I1" s="22"/>
    </row>
    <row r="2" spans="1:21" ht="25.5" customHeight="1" x14ac:dyDescent="0.2">
      <c r="A2" s="7" t="s">
        <v>7</v>
      </c>
      <c r="B2" s="8">
        <v>10</v>
      </c>
      <c r="C2" s="2" t="s">
        <v>10</v>
      </c>
      <c r="G2" s="23"/>
      <c r="H2" s="23"/>
      <c r="I2" s="22"/>
    </row>
    <row r="3" spans="1:21" ht="25.5" customHeight="1" x14ac:dyDescent="0.2">
      <c r="A3" s="7" t="s">
        <v>0</v>
      </c>
      <c r="B3" s="10">
        <v>2.4901303551493794</v>
      </c>
      <c r="G3" s="23"/>
      <c r="H3" s="24"/>
      <c r="I3" s="22"/>
    </row>
    <row r="4" spans="1:21" ht="25.5" customHeight="1" x14ac:dyDescent="0.2">
      <c r="A4" s="7" t="s">
        <v>8</v>
      </c>
      <c r="B4" s="10">
        <v>2.8630511537494461</v>
      </c>
      <c r="G4" s="23"/>
      <c r="H4" s="25"/>
      <c r="I4" s="22"/>
      <c r="U4" s="40"/>
    </row>
    <row r="5" spans="1:21" ht="25.5" customHeight="1" x14ac:dyDescent="0.2">
      <c r="G5" s="26"/>
      <c r="H5" s="27"/>
      <c r="I5" s="22"/>
    </row>
    <row r="6" spans="1:21" ht="25.5" customHeight="1" x14ac:dyDescent="0.2">
      <c r="A6" s="2" t="s">
        <v>18</v>
      </c>
      <c r="G6" s="21"/>
      <c r="H6" s="21"/>
      <c r="I6" s="22"/>
    </row>
    <row r="7" spans="1:21" ht="75" customHeight="1" x14ac:dyDescent="0.2">
      <c r="A7" s="3" t="s">
        <v>19</v>
      </c>
      <c r="B7" s="44" t="s">
        <v>20</v>
      </c>
      <c r="C7" s="45" t="s">
        <v>21</v>
      </c>
      <c r="D7" s="4" t="s">
        <v>22</v>
      </c>
      <c r="E7" s="3" t="s">
        <v>23</v>
      </c>
      <c r="F7" s="12"/>
      <c r="G7" s="12"/>
      <c r="H7" s="12"/>
    </row>
    <row r="8" spans="1:21" ht="25.5" customHeight="1" x14ac:dyDescent="0.2">
      <c r="A8" s="11">
        <v>10</v>
      </c>
      <c r="B8" s="9">
        <v>2.5</v>
      </c>
      <c r="C8" s="5">
        <f t="shared" ref="C8:C19" si="0">IF(A8&gt;0,$B$3*(1-ERF($A8*0.1/2/SQRT($B$4*$B$2)))," ")</f>
        <v>2.2283301485297642</v>
      </c>
      <c r="D8" s="6">
        <f>IF(A8&gt;0,(B8-C8)^2," ")</f>
        <v>7.3804508197859983E-2</v>
      </c>
      <c r="E8" s="38">
        <f>SUM(D8:D19)</f>
        <v>0.32833335897805871</v>
      </c>
      <c r="F8" s="13"/>
      <c r="G8" s="13"/>
      <c r="H8" s="13"/>
    </row>
    <row r="9" spans="1:21" ht="25.5" customHeight="1" x14ac:dyDescent="0.2">
      <c r="A9" s="11">
        <v>30</v>
      </c>
      <c r="B9" s="9">
        <v>1.5</v>
      </c>
      <c r="C9" s="5">
        <f t="shared" si="0"/>
        <v>1.7225996609445791</v>
      </c>
      <c r="D9" s="6">
        <f t="shared" ref="D9:D19" si="1">IF(A9&gt;0,(B9-C9)^2," ")</f>
        <v>4.9550609052641553E-2</v>
      </c>
    </row>
    <row r="10" spans="1:21" ht="25.5" customHeight="1" x14ac:dyDescent="0.2">
      <c r="A10" s="11">
        <v>50</v>
      </c>
      <c r="B10" s="9">
        <v>1</v>
      </c>
      <c r="C10" s="5">
        <f t="shared" si="0"/>
        <v>1.2669022538476349</v>
      </c>
      <c r="D10" s="6">
        <f t="shared" si="1"/>
        <v>7.1236813108947333E-2</v>
      </c>
    </row>
    <row r="11" spans="1:21" ht="25.5" customHeight="1" x14ac:dyDescent="0.2">
      <c r="A11" s="11">
        <v>70</v>
      </c>
      <c r="B11" s="9">
        <v>0.8</v>
      </c>
      <c r="C11" s="5">
        <f t="shared" si="0"/>
        <v>0.88383756687444581</v>
      </c>
      <c r="D11" s="6">
        <f t="shared" si="1"/>
        <v>7.028737619427166E-3</v>
      </c>
    </row>
    <row r="12" spans="1:21" ht="25.5" customHeight="1" x14ac:dyDescent="0.2">
      <c r="A12" s="11">
        <v>90</v>
      </c>
      <c r="B12" s="9">
        <v>0.7</v>
      </c>
      <c r="C12" s="5">
        <f t="shared" si="0"/>
        <v>0.58343364090038219</v>
      </c>
      <c r="D12" s="6">
        <f t="shared" si="1"/>
        <v>1.3587716073741042E-2</v>
      </c>
    </row>
    <row r="13" spans="1:21" ht="25.5" customHeight="1" x14ac:dyDescent="0.2">
      <c r="A13" s="11">
        <v>110</v>
      </c>
      <c r="B13" s="9">
        <v>0.7</v>
      </c>
      <c r="C13" s="5">
        <f t="shared" si="0"/>
        <v>0.36365943609870416</v>
      </c>
      <c r="D13" s="6">
        <f t="shared" si="1"/>
        <v>0.11312497492544164</v>
      </c>
    </row>
    <row r="14" spans="1:21" ht="25.5" customHeight="1" x14ac:dyDescent="0.2">
      <c r="A14" s="9"/>
      <c r="B14" s="9"/>
      <c r="C14" s="5" t="str">
        <f t="shared" si="0"/>
        <v xml:space="preserve"> </v>
      </c>
      <c r="D14" s="6" t="str">
        <f t="shared" si="1"/>
        <v xml:space="preserve"> </v>
      </c>
    </row>
    <row r="15" spans="1:21" ht="25.5" customHeight="1" x14ac:dyDescent="0.2">
      <c r="A15" s="9"/>
      <c r="B15" s="9"/>
      <c r="C15" s="5" t="str">
        <f t="shared" si="0"/>
        <v xml:space="preserve"> </v>
      </c>
      <c r="D15" s="6" t="str">
        <f t="shared" si="1"/>
        <v xml:space="preserve"> </v>
      </c>
    </row>
    <row r="16" spans="1:21" ht="25.5" customHeight="1" x14ac:dyDescent="0.2">
      <c r="A16" s="9"/>
      <c r="B16" s="9"/>
      <c r="C16" s="5" t="str">
        <f t="shared" si="0"/>
        <v xml:space="preserve"> </v>
      </c>
      <c r="D16" s="6" t="str">
        <f t="shared" si="1"/>
        <v xml:space="preserve"> </v>
      </c>
    </row>
    <row r="17" spans="1:4" ht="25.5" customHeight="1" x14ac:dyDescent="0.2">
      <c r="A17" s="9"/>
      <c r="B17" s="9"/>
      <c r="C17" s="5" t="str">
        <f t="shared" si="0"/>
        <v xml:space="preserve"> </v>
      </c>
      <c r="D17" s="6" t="str">
        <f t="shared" si="1"/>
        <v xml:space="preserve"> </v>
      </c>
    </row>
    <row r="18" spans="1:4" ht="25.5" customHeight="1" x14ac:dyDescent="0.2">
      <c r="A18" s="9"/>
      <c r="B18" s="9"/>
      <c r="C18" s="5" t="str">
        <f t="shared" si="0"/>
        <v xml:space="preserve"> </v>
      </c>
      <c r="D18" s="6" t="str">
        <f t="shared" si="1"/>
        <v xml:space="preserve"> </v>
      </c>
    </row>
    <row r="19" spans="1:4" ht="25.5" customHeight="1" x14ac:dyDescent="0.2">
      <c r="A19" s="9"/>
      <c r="B19" s="9"/>
      <c r="C19" s="5" t="str">
        <f t="shared" si="0"/>
        <v xml:space="preserve"> </v>
      </c>
      <c r="D19" s="6" t="str">
        <f t="shared" si="1"/>
        <v xml:space="preserve"> </v>
      </c>
    </row>
  </sheetData>
  <sheetProtection selectLockedCells="1"/>
  <dataConsolidate/>
  <phoneticPr fontId="1"/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view="pageBreakPreview" zoomScale="70" zoomScaleNormal="70" zoomScaleSheetLayoutView="70" workbookViewId="0">
      <selection activeCell="G51" sqref="G51"/>
    </sheetView>
  </sheetViews>
  <sheetFormatPr defaultColWidth="9" defaultRowHeight="25.5" customHeight="1" x14ac:dyDescent="0.2"/>
  <cols>
    <col min="1" max="1" width="32" style="2" bestFit="1" customWidth="1"/>
    <col min="2" max="2" width="17.88671875" style="2" customWidth="1"/>
    <col min="3" max="3" width="20.77734375" style="2" customWidth="1"/>
    <col min="4" max="4" width="17.88671875" style="2" customWidth="1"/>
    <col min="5" max="5" width="23" style="2" bestFit="1" customWidth="1"/>
    <col min="6" max="6" width="10.109375" style="2" bestFit="1" customWidth="1"/>
    <col min="7" max="7" width="17.44140625" style="2" customWidth="1"/>
    <col min="8" max="8" width="9" style="2" customWidth="1"/>
    <col min="9" max="9" width="21.6640625" style="2" customWidth="1"/>
    <col min="10" max="10" width="15.6640625" style="2" customWidth="1"/>
    <col min="11" max="11" width="15.6640625" style="1" customWidth="1"/>
    <col min="12" max="16384" width="9" style="1"/>
  </cols>
  <sheetData>
    <row r="1" spans="1:11" ht="25.5" customHeight="1" x14ac:dyDescent="0.2">
      <c r="A1" s="2" t="s">
        <v>6</v>
      </c>
      <c r="I1" s="21"/>
      <c r="J1" s="21"/>
      <c r="K1" s="22"/>
    </row>
    <row r="2" spans="1:11" ht="25.5" customHeight="1" x14ac:dyDescent="0.2">
      <c r="A2" s="7" t="s">
        <v>7</v>
      </c>
      <c r="B2" s="8">
        <v>15</v>
      </c>
      <c r="C2" s="2" t="s">
        <v>10</v>
      </c>
      <c r="I2" s="23"/>
      <c r="J2" s="23"/>
      <c r="K2" s="22"/>
    </row>
    <row r="3" spans="1:11" ht="25.5" customHeight="1" x14ac:dyDescent="0.2">
      <c r="A3" s="7" t="s">
        <v>2</v>
      </c>
      <c r="B3" s="8">
        <v>0.2</v>
      </c>
      <c r="I3" s="23"/>
      <c r="J3" s="23"/>
      <c r="K3" s="22"/>
    </row>
    <row r="4" spans="1:11" ht="25.5" customHeight="1" x14ac:dyDescent="0.2">
      <c r="A4" s="7" t="s">
        <v>0</v>
      </c>
      <c r="B4" s="10">
        <v>12.289812544090859</v>
      </c>
      <c r="C4" s="28"/>
      <c r="I4" s="23"/>
      <c r="J4" s="24"/>
      <c r="K4" s="22"/>
    </row>
    <row r="5" spans="1:11" ht="25.5" customHeight="1" x14ac:dyDescent="0.2">
      <c r="A5" s="7" t="s">
        <v>8</v>
      </c>
      <c r="B5" s="10">
        <v>0.75154015737520063</v>
      </c>
      <c r="C5" s="28"/>
      <c r="I5" s="23"/>
      <c r="J5" s="25"/>
      <c r="K5" s="22"/>
    </row>
    <row r="6" spans="1:11" ht="25.5" customHeight="1" x14ac:dyDescent="0.2">
      <c r="I6" s="26"/>
      <c r="J6" s="27"/>
      <c r="K6" s="22"/>
    </row>
    <row r="7" spans="1:11" ht="25.5" customHeight="1" x14ac:dyDescent="0.2">
      <c r="A7" s="2" t="s">
        <v>28</v>
      </c>
      <c r="I7" s="21"/>
      <c r="J7" s="21"/>
      <c r="K7" s="22"/>
    </row>
    <row r="8" spans="1:11" ht="75" customHeight="1" x14ac:dyDescent="0.2">
      <c r="A8" s="3" t="s">
        <v>19</v>
      </c>
      <c r="B8" s="44" t="s">
        <v>25</v>
      </c>
      <c r="C8" s="3" t="s">
        <v>24</v>
      </c>
      <c r="D8" s="45" t="s">
        <v>26</v>
      </c>
      <c r="E8" s="45" t="s">
        <v>27</v>
      </c>
      <c r="F8" s="4" t="s">
        <v>22</v>
      </c>
      <c r="G8" s="3" t="s">
        <v>23</v>
      </c>
      <c r="H8" s="12"/>
      <c r="I8" s="12"/>
      <c r="J8" s="12"/>
    </row>
    <row r="9" spans="1:11" ht="25.5" customHeight="1" x14ac:dyDescent="0.2">
      <c r="A9" s="11">
        <v>10</v>
      </c>
      <c r="B9" s="9">
        <v>10</v>
      </c>
      <c r="C9" s="29">
        <f>IF(A9&gt;0,B9-$B$3," ")</f>
        <v>9.8000000000000007</v>
      </c>
      <c r="D9" s="5">
        <f>IF(AND(A9&gt;0,C9&gt;0),$B$4*(1-ERF($A9*0.1/2/SQRT($B$5*$B$2)))," ")</f>
        <v>10.239841753118261</v>
      </c>
      <c r="E9" s="5">
        <f t="shared" ref="E9:E20" si="0">IF(AND(A9&gt;0, D9=" "),$B$3,IF(AND(A9&gt;0, D9&gt;=0), D9+$B$3, " "))</f>
        <v>10.439841753118261</v>
      </c>
      <c r="F9" s="6">
        <f>IF(AND(A9&gt;0,C9&gt;0),(B9-D9)^2," ")</f>
        <v>5.7524066538840991E-2</v>
      </c>
      <c r="G9" s="38">
        <f>SUM(F9:F20)</f>
        <v>0.43950926257624434</v>
      </c>
      <c r="H9" s="13"/>
      <c r="I9" s="13"/>
      <c r="J9" s="13"/>
    </row>
    <row r="10" spans="1:11" ht="25.5" customHeight="1" x14ac:dyDescent="0.2">
      <c r="A10" s="11">
        <v>30</v>
      </c>
      <c r="B10" s="9">
        <v>7</v>
      </c>
      <c r="C10" s="29">
        <f t="shared" ref="C10:C20" si="1">IF(A10&gt;0,B10-$B$3," ")</f>
        <v>6.8</v>
      </c>
      <c r="D10" s="5">
        <f t="shared" ref="D10:D20" si="2">IF(AND(A10&gt;0,C10&gt;0),$B$4*(1-ERF($A10*0.1/2/SQRT($B$5*$B$2)))," ")</f>
        <v>6.4830347226717366</v>
      </c>
      <c r="E10" s="5">
        <f t="shared" si="0"/>
        <v>6.6830347226717368</v>
      </c>
      <c r="F10" s="6">
        <f t="shared" ref="F10:F20" si="3">IF(AND(A10&gt;0,C10&gt;0),(B10-D10)^2," ")</f>
        <v>0.26725309796308827</v>
      </c>
    </row>
    <row r="11" spans="1:11" ht="25.5" customHeight="1" x14ac:dyDescent="0.2">
      <c r="A11" s="11">
        <v>50</v>
      </c>
      <c r="B11" s="9">
        <v>3.5</v>
      </c>
      <c r="C11" s="29">
        <f t="shared" si="1"/>
        <v>3.3</v>
      </c>
      <c r="D11" s="5">
        <f t="shared" si="2"/>
        <v>3.5927489345852739</v>
      </c>
      <c r="E11" s="5">
        <f t="shared" si="0"/>
        <v>3.7927489345852741</v>
      </c>
      <c r="F11" s="6">
        <f t="shared" si="3"/>
        <v>8.6023648667034151E-3</v>
      </c>
    </row>
    <row r="12" spans="1:11" ht="25.5" customHeight="1" x14ac:dyDescent="0.2">
      <c r="A12" s="11">
        <v>70</v>
      </c>
      <c r="B12" s="9">
        <v>1.4</v>
      </c>
      <c r="C12" s="29">
        <f t="shared" si="1"/>
        <v>1.2</v>
      </c>
      <c r="D12" s="5">
        <f t="shared" si="2"/>
        <v>1.7257755871878855</v>
      </c>
      <c r="E12" s="5">
        <f t="shared" si="0"/>
        <v>1.9257755871878854</v>
      </c>
      <c r="F12" s="6">
        <f t="shared" si="3"/>
        <v>0.10612973320761164</v>
      </c>
    </row>
    <row r="13" spans="1:11" ht="25.5" customHeight="1" x14ac:dyDescent="0.2">
      <c r="A13" s="11">
        <v>90</v>
      </c>
      <c r="B13" s="9">
        <v>0.2</v>
      </c>
      <c r="C13" s="29">
        <f t="shared" si="1"/>
        <v>0</v>
      </c>
      <c r="D13" s="5" t="str">
        <f t="shared" si="2"/>
        <v xml:space="preserve"> </v>
      </c>
      <c r="E13" s="5">
        <f t="shared" si="0"/>
        <v>0.2</v>
      </c>
      <c r="F13" s="6" t="str">
        <f t="shared" si="3"/>
        <v xml:space="preserve"> </v>
      </c>
    </row>
    <row r="14" spans="1:11" ht="25.5" customHeight="1" x14ac:dyDescent="0.2">
      <c r="A14" s="11">
        <v>110</v>
      </c>
      <c r="B14" s="9">
        <v>0.2</v>
      </c>
      <c r="C14" s="29">
        <f t="shared" si="1"/>
        <v>0</v>
      </c>
      <c r="D14" s="5" t="str">
        <f t="shared" si="2"/>
        <v xml:space="preserve"> </v>
      </c>
      <c r="E14" s="5">
        <f t="shared" si="0"/>
        <v>0.2</v>
      </c>
      <c r="F14" s="6" t="str">
        <f t="shared" si="3"/>
        <v xml:space="preserve"> </v>
      </c>
    </row>
    <row r="15" spans="1:11" ht="25.5" customHeight="1" x14ac:dyDescent="0.2">
      <c r="A15" s="9"/>
      <c r="B15" s="9"/>
      <c r="C15" s="29" t="str">
        <f t="shared" si="1"/>
        <v xml:space="preserve"> </v>
      </c>
      <c r="D15" s="5" t="str">
        <f t="shared" si="2"/>
        <v xml:space="preserve"> </v>
      </c>
      <c r="E15" s="5" t="str">
        <f>IF(AND(A15&gt;0, D15=" "),$B$3,IF(AND(A15&gt;0, D15&gt;=0), D15+$B$3, " "))</f>
        <v xml:space="preserve"> </v>
      </c>
      <c r="F15" s="6" t="str">
        <f t="shared" si="3"/>
        <v xml:space="preserve"> </v>
      </c>
    </row>
    <row r="16" spans="1:11" ht="25.5" customHeight="1" x14ac:dyDescent="0.2">
      <c r="A16" s="9"/>
      <c r="B16" s="9"/>
      <c r="C16" s="29" t="str">
        <f t="shared" si="1"/>
        <v xml:space="preserve"> </v>
      </c>
      <c r="D16" s="5" t="str">
        <f t="shared" si="2"/>
        <v xml:space="preserve"> </v>
      </c>
      <c r="E16" s="5" t="str">
        <f t="shared" si="0"/>
        <v xml:space="preserve"> </v>
      </c>
      <c r="F16" s="6" t="str">
        <f t="shared" si="3"/>
        <v xml:space="preserve"> </v>
      </c>
    </row>
    <row r="17" spans="1:11" ht="25.5" customHeight="1" x14ac:dyDescent="0.2">
      <c r="A17" s="9"/>
      <c r="B17" s="9"/>
      <c r="C17" s="29" t="str">
        <f t="shared" si="1"/>
        <v xml:space="preserve"> </v>
      </c>
      <c r="D17" s="5" t="str">
        <f t="shared" si="2"/>
        <v xml:space="preserve"> </v>
      </c>
      <c r="E17" s="5" t="str">
        <f t="shared" si="0"/>
        <v xml:space="preserve"> </v>
      </c>
      <c r="F17" s="6" t="str">
        <f t="shared" si="3"/>
        <v xml:space="preserve"> </v>
      </c>
    </row>
    <row r="18" spans="1:11" s="2" customFormat="1" ht="25.5" customHeight="1" x14ac:dyDescent="0.2">
      <c r="A18" s="9"/>
      <c r="B18" s="9"/>
      <c r="C18" s="29" t="str">
        <f t="shared" si="1"/>
        <v xml:space="preserve"> </v>
      </c>
      <c r="D18" s="5" t="str">
        <f t="shared" si="2"/>
        <v xml:space="preserve"> </v>
      </c>
      <c r="E18" s="5" t="str">
        <f t="shared" si="0"/>
        <v xml:space="preserve"> </v>
      </c>
      <c r="F18" s="6" t="str">
        <f t="shared" si="3"/>
        <v xml:space="preserve"> </v>
      </c>
      <c r="K18" s="1"/>
    </row>
    <row r="19" spans="1:11" s="2" customFormat="1" ht="25.5" customHeight="1" x14ac:dyDescent="0.2">
      <c r="A19" s="9"/>
      <c r="B19" s="9"/>
      <c r="C19" s="29" t="str">
        <f t="shared" si="1"/>
        <v xml:space="preserve"> </v>
      </c>
      <c r="D19" s="5" t="str">
        <f t="shared" si="2"/>
        <v xml:space="preserve"> </v>
      </c>
      <c r="E19" s="5" t="str">
        <f t="shared" si="0"/>
        <v xml:space="preserve"> </v>
      </c>
      <c r="F19" s="6" t="str">
        <f t="shared" si="3"/>
        <v xml:space="preserve"> </v>
      </c>
      <c r="K19" s="1"/>
    </row>
    <row r="20" spans="1:11" s="2" customFormat="1" ht="25.5" customHeight="1" x14ac:dyDescent="0.2">
      <c r="A20" s="9"/>
      <c r="B20" s="9"/>
      <c r="C20" s="30" t="str">
        <f t="shared" si="1"/>
        <v xml:space="preserve"> </v>
      </c>
      <c r="D20" s="5" t="str">
        <f t="shared" si="2"/>
        <v xml:space="preserve"> </v>
      </c>
      <c r="E20" s="5" t="str">
        <f t="shared" si="0"/>
        <v xml:space="preserve"> </v>
      </c>
      <c r="F20" s="6" t="str">
        <f t="shared" si="3"/>
        <v xml:space="preserve"> </v>
      </c>
      <c r="K20" s="1"/>
    </row>
    <row r="21" spans="1:11" ht="25.5" customHeight="1" x14ac:dyDescent="0.2">
      <c r="C21" s="31"/>
    </row>
    <row r="32" spans="1:11" ht="25.5" customHeight="1" x14ac:dyDescent="0.2">
      <c r="D32" s="46"/>
      <c r="E32" s="47"/>
      <c r="F32" s="48"/>
      <c r="G32" s="49"/>
      <c r="H32" s="46"/>
      <c r="I32" s="46"/>
    </row>
    <row r="33" spans="4:9" ht="25.5" customHeight="1" x14ac:dyDescent="0.2">
      <c r="D33" s="46"/>
      <c r="E33" s="46"/>
      <c r="F33" s="46"/>
      <c r="G33" s="46"/>
      <c r="H33" s="46"/>
      <c r="I33" s="46"/>
    </row>
    <row r="34" spans="4:9" ht="25.5" customHeight="1" x14ac:dyDescent="0.2">
      <c r="D34" s="46"/>
      <c r="E34" s="46"/>
      <c r="F34" s="46"/>
      <c r="G34" s="46"/>
      <c r="H34" s="46"/>
      <c r="I34" s="46"/>
    </row>
    <row r="35" spans="4:9" ht="25.5" customHeight="1" x14ac:dyDescent="0.2">
      <c r="D35" s="46"/>
      <c r="E35" s="46"/>
      <c r="F35" s="46"/>
      <c r="G35" s="46"/>
      <c r="H35" s="46"/>
      <c r="I35" s="46"/>
    </row>
    <row r="36" spans="4:9" ht="25.5" customHeight="1" x14ac:dyDescent="0.2">
      <c r="D36" s="46"/>
      <c r="E36" s="46"/>
      <c r="F36" s="46"/>
      <c r="G36" s="46"/>
      <c r="H36" s="46"/>
      <c r="I36" s="46"/>
    </row>
    <row r="37" spans="4:9" ht="25.5" customHeight="1" x14ac:dyDescent="0.2">
      <c r="D37" s="46"/>
      <c r="E37" s="46"/>
      <c r="F37" s="46"/>
      <c r="G37" s="46"/>
      <c r="H37" s="46"/>
      <c r="I37" s="46"/>
    </row>
  </sheetData>
  <sheetProtection selectLockedCells="1"/>
  <dataConsolidate/>
  <phoneticPr fontId="1"/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Corrosion initiation prediction</vt:lpstr>
      <vt:lpstr>Calc C0 and Dap</vt:lpstr>
      <vt:lpstr>Calc C0 and Dap with Ci</vt:lpstr>
      <vt:lpstr>'Calc C0 and Dap'!Print_Area</vt:lpstr>
      <vt:lpstr>'Calc C0 and Dap with Ci'!Print_Area</vt:lpstr>
      <vt:lpstr>'Corrosion initiation prediction'!Print_Area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tanaka-yu</dc:creator>
  <cp:lastModifiedBy>tanaka-yu</cp:lastModifiedBy>
  <dcterms:created xsi:type="dcterms:W3CDTF">2012-07-23T08:05:11Z</dcterms:created>
  <dcterms:modified xsi:type="dcterms:W3CDTF">2018-11-29T08:10:31Z</dcterms:modified>
</cp:coreProperties>
</file>